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" yWindow="-75" windowWidth="19020" windowHeight="10920"/>
  </bookViews>
  <sheets>
    <sheet name="2015-2016 (2)" sheetId="1" r:id="rId1"/>
  </sheets>
  <externalReferences>
    <externalReference r:id="rId2"/>
  </externalReferences>
  <definedNames>
    <definedName name="_xlnm.Print_Titles" localSheetId="0">'2015-2016 (2)'!$3:$4</definedName>
  </definedNames>
  <calcPr calcId="125725"/>
</workbook>
</file>

<file path=xl/calcChain.xml><?xml version="1.0" encoding="utf-8"?>
<calcChain xmlns="http://schemas.openxmlformats.org/spreadsheetml/2006/main">
  <c r="I52" i="1"/>
  <c r="G38"/>
  <c r="H38"/>
  <c r="F38"/>
  <c r="H35"/>
  <c r="H34"/>
  <c r="H29"/>
  <c r="I29" s="1"/>
  <c r="H28"/>
  <c r="G28"/>
  <c r="G25"/>
  <c r="H25"/>
  <c r="H13"/>
  <c r="G13"/>
  <c r="H12"/>
  <c r="H23"/>
  <c r="I13" l="1"/>
  <c r="F46" l="1"/>
  <c r="I42" l="1"/>
  <c r="J42" s="1"/>
  <c r="D41"/>
  <c r="E41"/>
  <c r="F41"/>
  <c r="G41"/>
  <c r="I41" s="1"/>
  <c r="J41" s="1"/>
  <c r="H41"/>
  <c r="C41"/>
  <c r="G43" l="1"/>
  <c r="H43"/>
  <c r="F43"/>
  <c r="G15"/>
  <c r="H15"/>
  <c r="F15"/>
  <c r="G53"/>
  <c r="H53"/>
  <c r="I53"/>
  <c r="F53"/>
  <c r="J49"/>
  <c r="J52"/>
  <c r="G50"/>
  <c r="H50"/>
  <c r="F50"/>
  <c r="I49"/>
  <c r="G47"/>
  <c r="H47"/>
  <c r="F47"/>
  <c r="I45"/>
  <c r="I46"/>
  <c r="I48"/>
  <c r="I44"/>
  <c r="J44" s="1"/>
  <c r="G27"/>
  <c r="H27"/>
  <c r="F27"/>
  <c r="E5"/>
  <c r="F5"/>
  <c r="G5"/>
  <c r="H5"/>
  <c r="I6"/>
  <c r="I54"/>
  <c r="I51"/>
  <c r="I50" s="1"/>
  <c r="I40"/>
  <c r="I39"/>
  <c r="I38" s="1"/>
  <c r="I37"/>
  <c r="I36"/>
  <c r="I35"/>
  <c r="I34"/>
  <c r="H33"/>
  <c r="G33"/>
  <c r="F33"/>
  <c r="I32"/>
  <c r="I31"/>
  <c r="I28"/>
  <c r="I27" s="1"/>
  <c r="I25"/>
  <c r="I23"/>
  <c r="I22"/>
  <c r="I21"/>
  <c r="I20"/>
  <c r="H19"/>
  <c r="G19"/>
  <c r="F19"/>
  <c r="I18"/>
  <c r="H17"/>
  <c r="G17"/>
  <c r="F17"/>
  <c r="I16"/>
  <c r="I15" s="1"/>
  <c r="I12"/>
  <c r="I11"/>
  <c r="I10"/>
  <c r="I9"/>
  <c r="I8"/>
  <c r="J8" s="1"/>
  <c r="I7"/>
  <c r="C54"/>
  <c r="J54" s="1"/>
  <c r="E53"/>
  <c r="D53"/>
  <c r="C52"/>
  <c r="C51"/>
  <c r="J51" s="1"/>
  <c r="E50"/>
  <c r="D50"/>
  <c r="C49"/>
  <c r="C48"/>
  <c r="J48" s="1"/>
  <c r="E47"/>
  <c r="D47"/>
  <c r="C46"/>
  <c r="J46" s="1"/>
  <c r="C45"/>
  <c r="J45" s="1"/>
  <c r="C44"/>
  <c r="E43"/>
  <c r="D43"/>
  <c r="C40"/>
  <c r="C39"/>
  <c r="E38"/>
  <c r="D38"/>
  <c r="D37"/>
  <c r="C36"/>
  <c r="E35"/>
  <c r="C35" s="1"/>
  <c r="J35" s="1"/>
  <c r="D34"/>
  <c r="C34" s="1"/>
  <c r="C32"/>
  <c r="C31"/>
  <c r="J31" s="1"/>
  <c r="C29"/>
  <c r="J29" s="1"/>
  <c r="C28"/>
  <c r="E27"/>
  <c r="D27"/>
  <c r="C25"/>
  <c r="C23"/>
  <c r="C22"/>
  <c r="C21"/>
  <c r="C20"/>
  <c r="E19"/>
  <c r="D19"/>
  <c r="C18"/>
  <c r="C17" s="1"/>
  <c r="E17"/>
  <c r="D17"/>
  <c r="C16"/>
  <c r="J16" s="1"/>
  <c r="E15"/>
  <c r="D15"/>
  <c r="C13"/>
  <c r="J13" s="1"/>
  <c r="C12"/>
  <c r="C11"/>
  <c r="C10"/>
  <c r="C9"/>
  <c r="D8"/>
  <c r="D5" s="1"/>
  <c r="C7"/>
  <c r="C6"/>
  <c r="J40" l="1"/>
  <c r="F56"/>
  <c r="G56"/>
  <c r="H56"/>
  <c r="I33"/>
  <c r="C53"/>
  <c r="J53" s="1"/>
  <c r="I43"/>
  <c r="C27"/>
  <c r="J27" s="1"/>
  <c r="J34"/>
  <c r="J36"/>
  <c r="J39"/>
  <c r="J38" s="1"/>
  <c r="I47"/>
  <c r="C19"/>
  <c r="C38"/>
  <c r="C5"/>
  <c r="C15"/>
  <c r="J15" s="1"/>
  <c r="C50"/>
  <c r="J50" s="1"/>
  <c r="C43"/>
  <c r="I5"/>
  <c r="J10"/>
  <c r="J12"/>
  <c r="J18"/>
  <c r="J20"/>
  <c r="J22"/>
  <c r="J25"/>
  <c r="C47"/>
  <c r="J47" s="1"/>
  <c r="J7"/>
  <c r="J9"/>
  <c r="J11"/>
  <c r="I17"/>
  <c r="J21"/>
  <c r="J23"/>
  <c r="J28"/>
  <c r="J32"/>
  <c r="J6"/>
  <c r="J17"/>
  <c r="I19"/>
  <c r="D33"/>
  <c r="D56" s="1"/>
  <c r="E33"/>
  <c r="E56" s="1"/>
  <c r="C37"/>
  <c r="J37" s="1"/>
  <c r="I56" l="1"/>
  <c r="J33"/>
  <c r="J43"/>
  <c r="J19"/>
  <c r="J5"/>
  <c r="C33"/>
  <c r="C56" s="1"/>
  <c r="J56" l="1"/>
</calcChain>
</file>

<file path=xl/sharedStrings.xml><?xml version="1.0" encoding="utf-8"?>
<sst xmlns="http://schemas.openxmlformats.org/spreadsheetml/2006/main" count="130" uniqueCount="130">
  <si>
    <t>в том числе:</t>
  </si>
  <si>
    <t>Расходные обязательства муниципального образования г.Благовещенск</t>
  </si>
  <si>
    <t>Расходные обязательства, исполняемые за счётмбт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</si>
  <si>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</si>
  <si>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</si>
  <si>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</si>
  <si>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</si>
  <si>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</si>
  <si>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</si>
  <si>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</si>
  <si>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</si>
  <si>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</si>
  <si>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</si>
  <si>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</si>
  <si>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</si>
  <si>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</si>
  <si>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</si>
  <si>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</si>
  <si>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</si>
  <si>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</si>
  <si>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</si>
  <si>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</si>
  <si>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</si>
  <si>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</si>
  <si>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</si>
  <si>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</si>
  <si>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</si>
  <si>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</si>
  <si>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</si>
  <si>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</si>
  <si>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</si>
  <si>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</si>
  <si>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</si>
  <si>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</si>
  <si>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</si>
  <si>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</si>
  <si>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</si>
  <si>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</si>
  <si>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</si>
  <si>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</si>
  <si>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</si>
  <si>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 ХОЗЯЙСТВО</t>
  </si>
  <si>
    <t>0500</t>
  </si>
  <si>
    <t xml:space="preserve">Жилищное хозяйство </t>
  </si>
  <si>
    <t>0501</t>
  </si>
  <si>
    <t xml:space="preserve">Коммунальное хозяйство 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</si>
  <si>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</si>
  <si>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</si>
  <si>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</si>
  <si>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</si>
  <si>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</si>
  <si>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</si>
  <si>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</si>
  <si>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 xml:space="preserve">Дошкольное образование </t>
  </si>
  <si>
    <t>0701</t>
  </si>
  <si>
    <t xml:space="preserve">Общее образование </t>
  </si>
  <si>
    <t>0702</t>
  </si>
  <si>
    <t>Молодёжная политика и оздоровление детей</t>
  </si>
  <si>
    <t>0707</t>
  </si>
  <si>
    <t>Другие вопросы в области образования</t>
  </si>
  <si>
    <t>0709</t>
  </si>
  <si>
    <t xml:space="preserve">КУЛЬТУРА ,  КИНЕМАТОГРАФИЯ         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</si>
  <si>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</si>
  <si>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</si>
  <si>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</si>
  <si>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</si>
  <si>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</si>
  <si>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</si>
  <si>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</si>
  <si>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</si>
  <si>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</si>
  <si>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</si>
  <si>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</si>
  <si>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 и детства</t>
  </si>
  <si>
    <t>1004</t>
  </si>
  <si>
    <t>ФИЗИЧЕСКАЯ  КУЛЬТУРА И СПОРТ</t>
  </si>
  <si>
    <t>1100</t>
  </si>
  <si>
    <t xml:space="preserve">Физическая культура </t>
  </si>
  <si>
    <t>1101</t>
  </si>
  <si>
    <t>Массовый спорт</t>
  </si>
  <si>
    <t>1102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</si>
  <si>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</si>
  <si>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</si>
  <si>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</si>
  <si>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</si>
  <si>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</si>
  <si>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</si>
  <si>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ОБСЛУЖИВАНИЕ ГОСУДАРСТВЕННОГО 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</si>
  <si>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</si>
  <si>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</si>
  <si>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</si>
  <si>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 xml:space="preserve">ИТОГО   РАСХОДОВ </t>
  </si>
  <si>
    <t xml:space="preserve">Изменения  расходных  обязательств муниципального  образования  г.Благовещенск </t>
  </si>
  <si>
    <t xml:space="preserve">Всего  на   2014 год </t>
  </si>
  <si>
    <t>Финансовая помощь</t>
  </si>
  <si>
    <t>Прочее</t>
  </si>
  <si>
    <t>ИТОГО изменений</t>
  </si>
  <si>
    <t xml:space="preserve">Решение Благовещенской городской Думы от 27.11.2014  № 4/141 </t>
  </si>
  <si>
    <t>Примечание</t>
  </si>
  <si>
    <t>Здравоохранение</t>
  </si>
  <si>
    <t>Другие вопросы в области здравоохранения</t>
  </si>
  <si>
    <t>0900</t>
  </si>
  <si>
    <t>0909</t>
  </si>
  <si>
    <t xml:space="preserve"> -58,5 т.р. уточнение мбт на осуществление отдельных государственных полномочий по регулированию численности безнадзорных животных</t>
  </si>
  <si>
    <t xml:space="preserve"> +760 т.р. - мбт на капитальный ремонт жилых помещений инвалидов и ветеранов Великой Отечественной войны</t>
  </si>
  <si>
    <t xml:space="preserve"> + 529,7 т.р. - мбт на организацию и осуществление деятельности по опеке и попечительству в отношении несовершеннолетних</t>
  </si>
  <si>
    <t>Сокращение 3 единиц служащих международного отдела</t>
  </si>
  <si>
    <t xml:space="preserve"> +255 000 т.р.- мбт на капитальные вложения в объекты муниципальной собственности ;
+256,6 т.р. - разработка псд на осуществление комплекса мер капитального характера по предотвращению подтопления территории  в районе Асташинских озер </t>
  </si>
  <si>
    <t>Погашение кредиторской задолженности Куми</t>
  </si>
  <si>
    <t xml:space="preserve"> -878,4 т.р. перемещение на погашение кредиторской задолженности Куми, в т.ч. На 1202 - 819,8 т.р.,0501-58,6 т.р.;
</t>
  </si>
  <si>
    <t xml:space="preserve"> +86 493,8 т.р. Мбт на обеспечение мероприятий по переселению граждан из аварийного жилищного фонда ;+14,4 т.р.на многоквартирные жилые дома в 800 кв. г.Благовещенска; 58,6 т.р. погашение кредиторской задолженности Куми, -163,9 т.р. -содержание муниципального жилья</t>
  </si>
  <si>
    <t xml:space="preserve"> +12 534,8 т.р. - мбт на капитальные вложения в объекты недвижимого имущества государственной (муниципальной) собственности4
+1837,2 т.р. - строительство мусороперерабатывающего комплекса «БлагЭко», (II очередь);+1906,2 т.р. - реконструкция очистных сооружений Северного жилого района, (в т.ч. проектные работы); +366,6 т.р. -реконструкция канализационного коллектора от Северного жилого района до очистных сооружений канализации, 3-я очередь;</t>
  </si>
  <si>
    <t xml:space="preserve"> +1600,3 т.р. - строительство электрических сетей в Северном планировочном районе; +330,5 т.р. - закольцовка водопроводных сетей в Северном планировочном районе (в т.ч. проектные работы); +500 т.р. - строительство электрических сетей в районе "5-я стройка"</t>
  </si>
  <si>
    <t xml:space="preserve"> +846,1 - погашение кредиторской задолженности по ДОУ № 67; +322,6 т.р. на детский сад на 170 мест в кварталах 424, 449 г.Благовещенска;  +43081,8 т.р. - перемещение с рпр 0702,0709</t>
  </si>
  <si>
    <t xml:space="preserve"> -42284,1 т.р. Перемещение на рпр 0701, +2000 т.р. на погашение кредиторской задолженности по стадионам ; -273,8 -уточнение плановых назначений по учреждениям доп.образования</t>
  </si>
  <si>
    <t xml:space="preserve">Информация по предлагаемым изменениям по расходам городского бюджета в разрезе кодов бюджетной классификации на  2015 год </t>
  </si>
  <si>
    <t xml:space="preserve"> -8260,5 т.р. направление средств на погашение кредиторской задол-ти 2014, - 3104,7 т.р. уменьшение резервного фонда </t>
  </si>
  <si>
    <t>Содержание международного отдела (заработная плата, командировочные расходы)</t>
  </si>
  <si>
    <t xml:space="preserve"> -12 т.р. - перемещение на исполнительные листов в рпр 0113</t>
  </si>
  <si>
    <t xml:space="preserve"> +450 т.р. на содержание здания МКУ "ЭХС" по адресу ул. Калинина, 10/2 за счет городских остатков средств на начало года;
+296,8 т.р. на оплату исполнительных листов (ЖКХ -12,0, ГО и ЧС - 101,9 т.р.(остатки),  КУМИ -167,7 т.р., за счет внутренних источников, 15,2 т.р. - за счет городских остатков);
 -8865,4 т.р. уточнение назначений на капитальный ремонт помещения, расположенного по адресу: ул.50 лет Октября, 8/2 (в т.ч. проектные работы)</t>
  </si>
  <si>
    <t xml:space="preserve"> +10701 т.р.  - мбт на капитальные вложения в объекты недвижимого имущества государственной (муниципальной) собственности</t>
  </si>
  <si>
    <t xml:space="preserve"> +28 782 т.р. -мбт на предоставление жилых помещений детям-сиротам и детям, 
+5,2 т.р. - мбт на дополнительные гарантии по социальной поддержке детей-сирот</t>
  </si>
  <si>
    <t>Уточнение плановых назначений на содержание штатных ед, +2937,1 т.р., - 853,9 т.р. - перемещение на погашение кред. задолж-ти</t>
  </si>
  <si>
    <t xml:space="preserve"> +288 888,9 т.р. - мбт на осуществление дорожной деятельности в отношении автомобильных дорог;
 +866,4 т.р. -Магистральные улицы Северного планировочного района г.Благовещенска, Амурская область (ул.Шафира, ул.Муравьева-Амурского, ул.Зеленая), +318,6 т.р. -Строительство дорог в районе "5-ой стройки" для обеспечения транспортной инфраструктурой земельных участков, предоставленных многодетным семьям. Улица Центральная на участке от улицы Театральная до улицы Дальняя г.Благовещенска:</t>
  </si>
  <si>
    <t xml:space="preserve"> +405,5 т.р. - строительство дорог в районе "5-ой стройки" для обеспечения транспортной инфраструктурой земельных участков, предоставленных многодетным семьям. Улица Ромашковая на участке от улицы Центральная до улицы Энтузиастов г.Благовещенск, -724,1 т.р. -средства на ремонт улично-дорожной сети</t>
  </si>
  <si>
    <t xml:space="preserve"> +190 т.р.  Мбт на поддержку и развитие субъектов малого и среднего предпринимательства; + 185,7 т.р. на строительство здания бизнес-инкубатора (проектные работы), </t>
  </si>
  <si>
    <t>+789 т.р. на очистные сооружения ливневой канализации центрально-исторического планировочного района г.Благовещенска  ( в т.ч. проектные работы);+90 т.р. на строительство сетей водоснабжения туристко-развлекательной зоны "Золотая миля" (в том числе проект</t>
  </si>
  <si>
    <t xml:space="preserve"> -72 т.р. уточнение кода БК  на оплату расходов банка по перечислению муниципальной доплаты к пенсии</t>
  </si>
  <si>
    <t>Уточнение плановых назначений на погашение кредиторской задолженности</t>
  </si>
  <si>
    <t xml:space="preserve">Остатки средств на 01.01.2015 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</si>
</sst>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1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color indexed="8"/>
      <name val="Arial Cyr"/>
      <charset val="204"/>
    </font>
    <font>
      <sz val="10"/>
      <color indexed="8"/>
      <name val="Times New Roman"/>
      <family val="1"/>
      <charset val="204"/>
    </font>
    <font>
      <sz val="7"/>
      <color indexed="8"/>
      <name val="Arial Cyr"/>
      <charset val="204"/>
    </font>
    <font>
      <b/>
      <sz val="11"/>
      <color indexed="8"/>
      <name val="Times New Roman"/>
      <family val="1"/>
    </font>
    <font>
      <sz val="9"/>
      <color indexed="8"/>
      <name val="Arial Cyr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Arial Cyr"/>
      <charset val="204"/>
    </font>
    <font>
      <b/>
      <sz val="10"/>
      <color indexed="8"/>
      <name val="Arial Cyr"/>
      <charset val="204"/>
    </font>
    <font>
      <b/>
      <sz val="9"/>
      <color indexed="8"/>
      <name val="Arial Cyr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name val="Times New Roman"/>
      <family val="1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1" fillId="0" borderId="0"/>
  </cellStyleXfs>
  <cellXfs count="107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164" fontId="8" fillId="0" borderId="8" xfId="0" applyNumberFormat="1" applyFont="1" applyBorder="1" applyAlignment="1">
      <alignment vertical="center" wrapText="1"/>
    </xf>
    <xf numFmtId="164" fontId="8" fillId="0" borderId="3" xfId="0" applyNumberFormat="1" applyFont="1" applyBorder="1" applyAlignment="1">
      <alignment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164" fontId="10" fillId="0" borderId="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64" fontId="12" fillId="0" borderId="0" xfId="0" applyNumberFormat="1" applyFont="1" applyFill="1" applyAlignment="1">
      <alignment horizontal="right" vertical="center"/>
    </xf>
    <xf numFmtId="164" fontId="12" fillId="0" borderId="11" xfId="1" applyNumberFormat="1" applyFont="1" applyFill="1" applyBorder="1" applyAlignment="1">
      <alignment horizontal="right" vertical="center"/>
    </xf>
    <xf numFmtId="164" fontId="15" fillId="0" borderId="13" xfId="0" applyNumberFormat="1" applyFont="1" applyBorder="1" applyAlignment="1">
      <alignment horizontal="center" vertical="center"/>
    </xf>
    <xf numFmtId="164" fontId="15" fillId="0" borderId="11" xfId="0" applyNumberFormat="1" applyFont="1" applyBorder="1" applyAlignment="1">
      <alignment horizontal="center" vertical="center"/>
    </xf>
    <xf numFmtId="164" fontId="15" fillId="0" borderId="13" xfId="0" applyNumberFormat="1" applyFont="1" applyBorder="1" applyAlignment="1">
      <alignment horizontal="center" vertical="center" wrapText="1"/>
    </xf>
    <xf numFmtId="164" fontId="15" fillId="0" borderId="11" xfId="0" applyNumberFormat="1" applyFont="1" applyBorder="1" applyAlignment="1">
      <alignment horizontal="center" vertical="center" wrapText="1"/>
    </xf>
    <xf numFmtId="164" fontId="16" fillId="0" borderId="11" xfId="0" applyNumberFormat="1" applyFont="1" applyBorder="1" applyAlignment="1">
      <alignment horizontal="center" vertical="center" wrapText="1"/>
    </xf>
    <xf numFmtId="164" fontId="11" fillId="0" borderId="0" xfId="0" applyNumberFormat="1" applyFont="1" applyBorder="1" applyAlignment="1">
      <alignment horizontal="center" vertical="center" wrapText="1"/>
    </xf>
    <xf numFmtId="164" fontId="12" fillId="0" borderId="11" xfId="0" applyNumberFormat="1" applyFont="1" applyFill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/>
    </xf>
    <xf numFmtId="164" fontId="6" fillId="0" borderId="0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11" xfId="0" applyNumberFormat="1" applyFont="1" applyBorder="1" applyAlignment="1">
      <alignment horizontal="center" vertical="center"/>
    </xf>
    <xf numFmtId="164" fontId="16" fillId="0" borderId="13" xfId="0" applyNumberFormat="1" applyFont="1" applyBorder="1" applyAlignment="1">
      <alignment horizontal="center" vertical="center"/>
    </xf>
    <xf numFmtId="164" fontId="16" fillId="0" borderId="11" xfId="0" applyNumberFormat="1" applyFont="1" applyBorder="1" applyAlignment="1">
      <alignment horizontal="center" vertical="center"/>
    </xf>
    <xf numFmtId="164" fontId="16" fillId="0" borderId="12" xfId="0" applyNumberFormat="1" applyFont="1" applyBorder="1" applyAlignment="1">
      <alignment horizontal="center" vertical="center"/>
    </xf>
    <xf numFmtId="0" fontId="19" fillId="0" borderId="0" xfId="0" applyFont="1" applyAlignment="1">
      <alignment vertical="top"/>
    </xf>
    <xf numFmtId="164" fontId="20" fillId="0" borderId="1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164" fontId="11" fillId="0" borderId="15" xfId="0" applyNumberFormat="1" applyFont="1" applyBorder="1" applyAlignment="1">
      <alignment horizontal="center" vertical="center" wrapText="1"/>
    </xf>
    <xf numFmtId="164" fontId="11" fillId="0" borderId="9" xfId="0" applyNumberFormat="1" applyFont="1" applyFill="1" applyBorder="1" applyAlignment="1">
      <alignment horizontal="center" vertical="center" wrapText="1"/>
    </xf>
    <xf numFmtId="164" fontId="11" fillId="0" borderId="8" xfId="0" applyNumberFormat="1" applyFont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164" fontId="16" fillId="0" borderId="11" xfId="0" applyNumberFormat="1" applyFont="1" applyFill="1" applyBorder="1" applyAlignment="1">
      <alignment horizontal="center" vertical="center"/>
    </xf>
    <xf numFmtId="164" fontId="12" fillId="0" borderId="11" xfId="0" applyNumberFormat="1" applyFont="1" applyFill="1" applyBorder="1" applyAlignment="1">
      <alignment horizontal="center" vertical="center" wrapText="1"/>
    </xf>
    <xf numFmtId="164" fontId="21" fillId="0" borderId="11" xfId="0" applyNumberFormat="1" applyFont="1" applyBorder="1" applyAlignment="1">
      <alignment horizontal="center" vertical="center" wrapText="1"/>
    </xf>
    <xf numFmtId="164" fontId="21" fillId="0" borderId="11" xfId="0" applyNumberFormat="1" applyFont="1" applyFill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164" fontId="24" fillId="0" borderId="11" xfId="0" applyNumberFormat="1" applyFont="1" applyFill="1" applyBorder="1" applyAlignment="1">
      <alignment horizontal="center" vertical="center" wrapText="1"/>
    </xf>
    <xf numFmtId="164" fontId="16" fillId="0" borderId="11" xfId="0" applyNumberFormat="1" applyFont="1" applyFill="1" applyBorder="1" applyAlignment="1">
      <alignment horizontal="center" vertical="center" wrapText="1"/>
    </xf>
    <xf numFmtId="164" fontId="17" fillId="0" borderId="11" xfId="0" applyNumberFormat="1" applyFont="1" applyBorder="1" applyAlignment="1">
      <alignment horizontal="center" vertical="center"/>
    </xf>
    <xf numFmtId="164" fontId="17" fillId="0" borderId="11" xfId="0" applyNumberFormat="1" applyFont="1" applyFill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19" fillId="0" borderId="11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3" fillId="0" borderId="8" xfId="0" applyFont="1" applyBorder="1" applyAlignment="1">
      <alignment vertical="center"/>
    </xf>
    <xf numFmtId="49" fontId="9" fillId="0" borderId="10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1" fontId="12" fillId="0" borderId="2" xfId="2" applyNumberFormat="1" applyFont="1" applyFill="1" applyBorder="1" applyAlignment="1">
      <alignment horizontal="left" vertical="center" wrapText="1"/>
    </xf>
    <xf numFmtId="0" fontId="12" fillId="0" borderId="2" xfId="2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1" fontId="12" fillId="0" borderId="0" xfId="2" applyNumberFormat="1" applyFont="1" applyFill="1" applyBorder="1" applyAlignment="1">
      <alignment horizontal="left" wrapText="1"/>
    </xf>
    <xf numFmtId="1" fontId="26" fillId="0" borderId="0" xfId="2" applyNumberFormat="1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164" fontId="23" fillId="0" borderId="8" xfId="0" applyNumberFormat="1" applyFont="1" applyBorder="1" applyAlignment="1">
      <alignment horizontal="center" wrapText="1"/>
    </xf>
    <xf numFmtId="164" fontId="2" fillId="0" borderId="12" xfId="0" applyNumberFormat="1" applyFont="1" applyBorder="1" applyAlignment="1">
      <alignment horizontal="center" wrapText="1"/>
    </xf>
    <xf numFmtId="164" fontId="5" fillId="0" borderId="11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center" wrapText="1"/>
    </xf>
    <xf numFmtId="164" fontId="16" fillId="0" borderId="11" xfId="0" applyNumberFormat="1" applyFont="1" applyBorder="1" applyAlignment="1">
      <alignment horizontal="center" wrapText="1"/>
    </xf>
    <xf numFmtId="164" fontId="21" fillId="0" borderId="11" xfId="0" applyNumberFormat="1" applyFont="1" applyBorder="1" applyAlignment="1">
      <alignment horizontal="center" wrapText="1"/>
    </xf>
    <xf numFmtId="164" fontId="2" fillId="0" borderId="11" xfId="0" applyNumberFormat="1" applyFont="1" applyBorder="1" applyAlignment="1">
      <alignment horizontal="center" wrapText="1"/>
    </xf>
    <xf numFmtId="164" fontId="2" fillId="0" borderId="12" xfId="0" applyNumberFormat="1" applyFont="1" applyBorder="1" applyAlignment="1">
      <alignment horizontal="center"/>
    </xf>
    <xf numFmtId="164" fontId="17" fillId="0" borderId="11" xfId="0" applyNumberFormat="1" applyFont="1" applyBorder="1" applyAlignment="1">
      <alignment horizontal="center"/>
    </xf>
    <xf numFmtId="164" fontId="16" fillId="0" borderId="11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 wrapText="1"/>
    </xf>
    <xf numFmtId="164" fontId="3" fillId="0" borderId="0" xfId="0" applyNumberFormat="1" applyFont="1" applyAlignment="1">
      <alignment vertical="center"/>
    </xf>
    <xf numFmtId="164" fontId="12" fillId="0" borderId="13" xfId="0" applyNumberFormat="1" applyFont="1" applyFill="1" applyBorder="1" applyAlignment="1">
      <alignment horizontal="center" vertical="center"/>
    </xf>
    <xf numFmtId="164" fontId="16" fillId="0" borderId="13" xfId="0" applyNumberFormat="1" applyFont="1" applyFill="1" applyBorder="1" applyAlignment="1">
      <alignment horizontal="center" vertical="center"/>
    </xf>
    <xf numFmtId="164" fontId="16" fillId="0" borderId="13" xfId="0" applyNumberFormat="1" applyFont="1" applyBorder="1" applyAlignment="1">
      <alignment horizontal="center" vertical="center" wrapText="1"/>
    </xf>
    <xf numFmtId="164" fontId="17" fillId="0" borderId="13" xfId="0" applyNumberFormat="1" applyFont="1" applyFill="1" applyBorder="1" applyAlignment="1">
      <alignment horizontal="center" vertical="center"/>
    </xf>
    <xf numFmtId="0" fontId="27" fillId="0" borderId="11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49" fontId="25" fillId="0" borderId="5" xfId="0" applyNumberFormat="1" applyFont="1" applyFill="1" applyBorder="1" applyAlignment="1">
      <alignment horizontal="center" vertical="center" wrapText="1"/>
    </xf>
    <xf numFmtId="49" fontId="25" fillId="0" borderId="9" xfId="0" applyNumberFormat="1" applyFont="1" applyFill="1" applyBorder="1" applyAlignment="1">
      <alignment horizontal="center" vertical="center" wrapText="1"/>
    </xf>
    <xf numFmtId="164" fontId="18" fillId="0" borderId="5" xfId="0" applyNumberFormat="1" applyFont="1" applyBorder="1" applyAlignment="1">
      <alignment horizontal="center" vertical="center" wrapText="1"/>
    </xf>
    <xf numFmtId="164" fontId="18" fillId="0" borderId="9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center" wrapText="1"/>
    </xf>
    <xf numFmtId="164" fontId="22" fillId="0" borderId="4" xfId="0" applyNumberFormat="1" applyFont="1" applyFill="1" applyBorder="1" applyAlignment="1">
      <alignment horizontal="center" vertical="center" wrapText="1"/>
    </xf>
    <xf numFmtId="164" fontId="22" fillId="0" borderId="14" xfId="0" applyNumberFormat="1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5-2017&#1075;/2015-2017&#1075;/&#1056;&#1077;&#1096;&#1077;&#1085;&#1080;&#1077;%20&#1086;%20&#1073;&#1102;&#1076;&#1078;&#1077;&#1090;&#1077;%20&#1085;&#1072;%202015-2017%20&#1086;&#1090;%2027.11.2014%20&#8470;%204-41/&#1055;&#1088;&#1080;&#1083;%20&#8470;%208%20&#1056;&#1072;&#1089;&#1087;&#1088;&#1077;&#1076;&#1077;&#1083;&#1077;&#1085;&#1080;&#1077;%20&#1087;&#1086;%20&#1056;&#1055;&#1056;%202015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3"/>
      <sheetName val="Лист2"/>
    </sheetNames>
    <sheetDataSet>
      <sheetData sheetId="0">
        <row r="284">
          <cell r="E284">
            <v>291918.7</v>
          </cell>
        </row>
        <row r="286">
          <cell r="E286">
            <v>387.5</v>
          </cell>
        </row>
        <row r="297">
          <cell r="E297">
            <v>626898.1</v>
          </cell>
        </row>
        <row r="299">
          <cell r="E299">
            <v>27559.1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8"/>
  <sheetViews>
    <sheetView tabSelected="1" topLeftCell="A31" zoomScale="75" zoomScaleNormal="75" workbookViewId="0">
      <selection activeCell="N5" sqref="N5"/>
    </sheetView>
  </sheetViews>
  <sheetFormatPr defaultRowHeight="15"/>
  <cols>
    <col min="1" max="1" width="44.7109375" style="72" customWidth="1"/>
    <col min="2" max="2" width="6.28515625" style="31" customWidth="1"/>
    <col min="3" max="3" width="12.42578125" style="2" customWidth="1"/>
    <col min="4" max="4" width="13" style="2" hidden="1" customWidth="1"/>
    <col min="5" max="5" width="12.140625" style="2" hidden="1" customWidth="1"/>
    <col min="6" max="6" width="10.42578125" style="2" bestFit="1" customWidth="1"/>
    <col min="7" max="7" width="11.28515625" style="75" customWidth="1"/>
    <col min="8" max="8" width="13" style="2" customWidth="1"/>
    <col min="9" max="9" width="16" style="2" customWidth="1"/>
    <col min="10" max="10" width="12.7109375" style="2" customWidth="1"/>
    <col min="11" max="11" width="46.28515625" style="1" customWidth="1"/>
    <col min="12" max="241" width="9.140625" style="1"/>
    <col min="242" max="242" width="66.140625" style="1" customWidth="1"/>
    <col min="243" max="243" width="12.140625" style="1" customWidth="1"/>
    <col min="244" max="244" width="14.42578125" style="1" customWidth="1"/>
    <col min="245" max="245" width="15.85546875" style="1" customWidth="1"/>
    <col min="246" max="497" width="9.140625" style="1"/>
    <col min="498" max="498" width="66.140625" style="1" customWidth="1"/>
    <col min="499" max="499" width="12.140625" style="1" customWidth="1"/>
    <col min="500" max="500" width="14.42578125" style="1" customWidth="1"/>
    <col min="501" max="501" width="15.85546875" style="1" customWidth="1"/>
    <col min="502" max="753" width="9.140625" style="1"/>
    <col min="754" max="754" width="66.140625" style="1" customWidth="1"/>
    <col min="755" max="755" width="12.140625" style="1" customWidth="1"/>
    <col min="756" max="756" width="14.42578125" style="1" customWidth="1"/>
    <col min="757" max="757" width="15.85546875" style="1" customWidth="1"/>
    <col min="758" max="1009" width="9.140625" style="1"/>
    <col min="1010" max="1010" width="66.140625" style="1" customWidth="1"/>
    <col min="1011" max="1011" width="12.140625" style="1" customWidth="1"/>
    <col min="1012" max="1012" width="14.42578125" style="1" customWidth="1"/>
    <col min="1013" max="1013" width="15.85546875" style="1" customWidth="1"/>
    <col min="1014" max="1265" width="9.140625" style="1"/>
    <col min="1266" max="1266" width="66.140625" style="1" customWidth="1"/>
    <col min="1267" max="1267" width="12.140625" style="1" customWidth="1"/>
    <col min="1268" max="1268" width="14.42578125" style="1" customWidth="1"/>
    <col min="1269" max="1269" width="15.85546875" style="1" customWidth="1"/>
    <col min="1270" max="1521" width="9.140625" style="1"/>
    <col min="1522" max="1522" width="66.140625" style="1" customWidth="1"/>
    <col min="1523" max="1523" width="12.140625" style="1" customWidth="1"/>
    <col min="1524" max="1524" width="14.42578125" style="1" customWidth="1"/>
    <col min="1525" max="1525" width="15.85546875" style="1" customWidth="1"/>
    <col min="1526" max="1777" width="9.140625" style="1"/>
    <col min="1778" max="1778" width="66.140625" style="1" customWidth="1"/>
    <col min="1779" max="1779" width="12.140625" style="1" customWidth="1"/>
    <col min="1780" max="1780" width="14.42578125" style="1" customWidth="1"/>
    <col min="1781" max="1781" width="15.85546875" style="1" customWidth="1"/>
    <col min="1782" max="2033" width="9.140625" style="1"/>
    <col min="2034" max="2034" width="66.140625" style="1" customWidth="1"/>
    <col min="2035" max="2035" width="12.140625" style="1" customWidth="1"/>
    <col min="2036" max="2036" width="14.42578125" style="1" customWidth="1"/>
    <col min="2037" max="2037" width="15.85546875" style="1" customWidth="1"/>
    <col min="2038" max="2289" width="9.140625" style="1"/>
    <col min="2290" max="2290" width="66.140625" style="1" customWidth="1"/>
    <col min="2291" max="2291" width="12.140625" style="1" customWidth="1"/>
    <col min="2292" max="2292" width="14.42578125" style="1" customWidth="1"/>
    <col min="2293" max="2293" width="15.85546875" style="1" customWidth="1"/>
    <col min="2294" max="2545" width="9.140625" style="1"/>
    <col min="2546" max="2546" width="66.140625" style="1" customWidth="1"/>
    <col min="2547" max="2547" width="12.140625" style="1" customWidth="1"/>
    <col min="2548" max="2548" width="14.42578125" style="1" customWidth="1"/>
    <col min="2549" max="2549" width="15.85546875" style="1" customWidth="1"/>
    <col min="2550" max="2801" width="9.140625" style="1"/>
    <col min="2802" max="2802" width="66.140625" style="1" customWidth="1"/>
    <col min="2803" max="2803" width="12.140625" style="1" customWidth="1"/>
    <col min="2804" max="2804" width="14.42578125" style="1" customWidth="1"/>
    <col min="2805" max="2805" width="15.85546875" style="1" customWidth="1"/>
    <col min="2806" max="3057" width="9.140625" style="1"/>
    <col min="3058" max="3058" width="66.140625" style="1" customWidth="1"/>
    <col min="3059" max="3059" width="12.140625" style="1" customWidth="1"/>
    <col min="3060" max="3060" width="14.42578125" style="1" customWidth="1"/>
    <col min="3061" max="3061" width="15.85546875" style="1" customWidth="1"/>
    <col min="3062" max="3313" width="9.140625" style="1"/>
    <col min="3314" max="3314" width="66.140625" style="1" customWidth="1"/>
    <col min="3315" max="3315" width="12.140625" style="1" customWidth="1"/>
    <col min="3316" max="3316" width="14.42578125" style="1" customWidth="1"/>
    <col min="3317" max="3317" width="15.85546875" style="1" customWidth="1"/>
    <col min="3318" max="3569" width="9.140625" style="1"/>
    <col min="3570" max="3570" width="66.140625" style="1" customWidth="1"/>
    <col min="3571" max="3571" width="12.140625" style="1" customWidth="1"/>
    <col min="3572" max="3572" width="14.42578125" style="1" customWidth="1"/>
    <col min="3573" max="3573" width="15.85546875" style="1" customWidth="1"/>
    <col min="3574" max="3825" width="9.140625" style="1"/>
    <col min="3826" max="3826" width="66.140625" style="1" customWidth="1"/>
    <col min="3827" max="3827" width="12.140625" style="1" customWidth="1"/>
    <col min="3828" max="3828" width="14.42578125" style="1" customWidth="1"/>
    <col min="3829" max="3829" width="15.85546875" style="1" customWidth="1"/>
    <col min="3830" max="4081" width="9.140625" style="1"/>
    <col min="4082" max="4082" width="66.140625" style="1" customWidth="1"/>
    <col min="4083" max="4083" width="12.140625" style="1" customWidth="1"/>
    <col min="4084" max="4084" width="14.42578125" style="1" customWidth="1"/>
    <col min="4085" max="4085" width="15.85546875" style="1" customWidth="1"/>
    <col min="4086" max="4337" width="9.140625" style="1"/>
    <col min="4338" max="4338" width="66.140625" style="1" customWidth="1"/>
    <col min="4339" max="4339" width="12.140625" style="1" customWidth="1"/>
    <col min="4340" max="4340" width="14.42578125" style="1" customWidth="1"/>
    <col min="4341" max="4341" width="15.85546875" style="1" customWidth="1"/>
    <col min="4342" max="4593" width="9.140625" style="1"/>
    <col min="4594" max="4594" width="66.140625" style="1" customWidth="1"/>
    <col min="4595" max="4595" width="12.140625" style="1" customWidth="1"/>
    <col min="4596" max="4596" width="14.42578125" style="1" customWidth="1"/>
    <col min="4597" max="4597" width="15.85546875" style="1" customWidth="1"/>
    <col min="4598" max="4849" width="9.140625" style="1"/>
    <col min="4850" max="4850" width="66.140625" style="1" customWidth="1"/>
    <col min="4851" max="4851" width="12.140625" style="1" customWidth="1"/>
    <col min="4852" max="4852" width="14.42578125" style="1" customWidth="1"/>
    <col min="4853" max="4853" width="15.85546875" style="1" customWidth="1"/>
    <col min="4854" max="5105" width="9.140625" style="1"/>
    <col min="5106" max="5106" width="66.140625" style="1" customWidth="1"/>
    <col min="5107" max="5107" width="12.140625" style="1" customWidth="1"/>
    <col min="5108" max="5108" width="14.42578125" style="1" customWidth="1"/>
    <col min="5109" max="5109" width="15.85546875" style="1" customWidth="1"/>
    <col min="5110" max="5361" width="9.140625" style="1"/>
    <col min="5362" max="5362" width="66.140625" style="1" customWidth="1"/>
    <col min="5363" max="5363" width="12.140625" style="1" customWidth="1"/>
    <col min="5364" max="5364" width="14.42578125" style="1" customWidth="1"/>
    <col min="5365" max="5365" width="15.85546875" style="1" customWidth="1"/>
    <col min="5366" max="5617" width="9.140625" style="1"/>
    <col min="5618" max="5618" width="66.140625" style="1" customWidth="1"/>
    <col min="5619" max="5619" width="12.140625" style="1" customWidth="1"/>
    <col min="5620" max="5620" width="14.42578125" style="1" customWidth="1"/>
    <col min="5621" max="5621" width="15.85546875" style="1" customWidth="1"/>
    <col min="5622" max="5873" width="9.140625" style="1"/>
    <col min="5874" max="5874" width="66.140625" style="1" customWidth="1"/>
    <col min="5875" max="5875" width="12.140625" style="1" customWidth="1"/>
    <col min="5876" max="5876" width="14.42578125" style="1" customWidth="1"/>
    <col min="5877" max="5877" width="15.85546875" style="1" customWidth="1"/>
    <col min="5878" max="6129" width="9.140625" style="1"/>
    <col min="6130" max="6130" width="66.140625" style="1" customWidth="1"/>
    <col min="6131" max="6131" width="12.140625" style="1" customWidth="1"/>
    <col min="6132" max="6132" width="14.42578125" style="1" customWidth="1"/>
    <col min="6133" max="6133" width="15.85546875" style="1" customWidth="1"/>
    <col min="6134" max="6385" width="9.140625" style="1"/>
    <col min="6386" max="6386" width="66.140625" style="1" customWidth="1"/>
    <col min="6387" max="6387" width="12.140625" style="1" customWidth="1"/>
    <col min="6388" max="6388" width="14.42578125" style="1" customWidth="1"/>
    <col min="6389" max="6389" width="15.85546875" style="1" customWidth="1"/>
    <col min="6390" max="6641" width="9.140625" style="1"/>
    <col min="6642" max="6642" width="66.140625" style="1" customWidth="1"/>
    <col min="6643" max="6643" width="12.140625" style="1" customWidth="1"/>
    <col min="6644" max="6644" width="14.42578125" style="1" customWidth="1"/>
    <col min="6645" max="6645" width="15.85546875" style="1" customWidth="1"/>
    <col min="6646" max="6897" width="9.140625" style="1"/>
    <col min="6898" max="6898" width="66.140625" style="1" customWidth="1"/>
    <col min="6899" max="6899" width="12.140625" style="1" customWidth="1"/>
    <col min="6900" max="6900" width="14.42578125" style="1" customWidth="1"/>
    <col min="6901" max="6901" width="15.85546875" style="1" customWidth="1"/>
    <col min="6902" max="7153" width="9.140625" style="1"/>
    <col min="7154" max="7154" width="66.140625" style="1" customWidth="1"/>
    <col min="7155" max="7155" width="12.140625" style="1" customWidth="1"/>
    <col min="7156" max="7156" width="14.42578125" style="1" customWidth="1"/>
    <col min="7157" max="7157" width="15.85546875" style="1" customWidth="1"/>
    <col min="7158" max="7409" width="9.140625" style="1"/>
    <col min="7410" max="7410" width="66.140625" style="1" customWidth="1"/>
    <col min="7411" max="7411" width="12.140625" style="1" customWidth="1"/>
    <col min="7412" max="7412" width="14.42578125" style="1" customWidth="1"/>
    <col min="7413" max="7413" width="15.85546875" style="1" customWidth="1"/>
    <col min="7414" max="7665" width="9.140625" style="1"/>
    <col min="7666" max="7666" width="66.140625" style="1" customWidth="1"/>
    <col min="7667" max="7667" width="12.140625" style="1" customWidth="1"/>
    <col min="7668" max="7668" width="14.42578125" style="1" customWidth="1"/>
    <col min="7669" max="7669" width="15.85546875" style="1" customWidth="1"/>
    <col min="7670" max="7921" width="9.140625" style="1"/>
    <col min="7922" max="7922" width="66.140625" style="1" customWidth="1"/>
    <col min="7923" max="7923" width="12.140625" style="1" customWidth="1"/>
    <col min="7924" max="7924" width="14.42578125" style="1" customWidth="1"/>
    <col min="7925" max="7925" width="15.85546875" style="1" customWidth="1"/>
    <col min="7926" max="8177" width="9.140625" style="1"/>
    <col min="8178" max="8178" width="66.140625" style="1" customWidth="1"/>
    <col min="8179" max="8179" width="12.140625" style="1" customWidth="1"/>
    <col min="8180" max="8180" width="14.42578125" style="1" customWidth="1"/>
    <col min="8181" max="8181" width="15.85546875" style="1" customWidth="1"/>
    <col min="8182" max="8433" width="9.140625" style="1"/>
    <col min="8434" max="8434" width="66.140625" style="1" customWidth="1"/>
    <col min="8435" max="8435" width="12.140625" style="1" customWidth="1"/>
    <col min="8436" max="8436" width="14.42578125" style="1" customWidth="1"/>
    <col min="8437" max="8437" width="15.85546875" style="1" customWidth="1"/>
    <col min="8438" max="8689" width="9.140625" style="1"/>
    <col min="8690" max="8690" width="66.140625" style="1" customWidth="1"/>
    <col min="8691" max="8691" width="12.140625" style="1" customWidth="1"/>
    <col min="8692" max="8692" width="14.42578125" style="1" customWidth="1"/>
    <col min="8693" max="8693" width="15.85546875" style="1" customWidth="1"/>
    <col min="8694" max="8945" width="9.140625" style="1"/>
    <col min="8946" max="8946" width="66.140625" style="1" customWidth="1"/>
    <col min="8947" max="8947" width="12.140625" style="1" customWidth="1"/>
    <col min="8948" max="8948" width="14.42578125" style="1" customWidth="1"/>
    <col min="8949" max="8949" width="15.85546875" style="1" customWidth="1"/>
    <col min="8950" max="9201" width="9.140625" style="1"/>
    <col min="9202" max="9202" width="66.140625" style="1" customWidth="1"/>
    <col min="9203" max="9203" width="12.140625" style="1" customWidth="1"/>
    <col min="9204" max="9204" width="14.42578125" style="1" customWidth="1"/>
    <col min="9205" max="9205" width="15.85546875" style="1" customWidth="1"/>
    <col min="9206" max="9457" width="9.140625" style="1"/>
    <col min="9458" max="9458" width="66.140625" style="1" customWidth="1"/>
    <col min="9459" max="9459" width="12.140625" style="1" customWidth="1"/>
    <col min="9460" max="9460" width="14.42578125" style="1" customWidth="1"/>
    <col min="9461" max="9461" width="15.85546875" style="1" customWidth="1"/>
    <col min="9462" max="9713" width="9.140625" style="1"/>
    <col min="9714" max="9714" width="66.140625" style="1" customWidth="1"/>
    <col min="9715" max="9715" width="12.140625" style="1" customWidth="1"/>
    <col min="9716" max="9716" width="14.42578125" style="1" customWidth="1"/>
    <col min="9717" max="9717" width="15.85546875" style="1" customWidth="1"/>
    <col min="9718" max="9969" width="9.140625" style="1"/>
    <col min="9970" max="9970" width="66.140625" style="1" customWidth="1"/>
    <col min="9971" max="9971" width="12.140625" style="1" customWidth="1"/>
    <col min="9972" max="9972" width="14.42578125" style="1" customWidth="1"/>
    <col min="9973" max="9973" width="15.85546875" style="1" customWidth="1"/>
    <col min="9974" max="10225" width="9.140625" style="1"/>
    <col min="10226" max="10226" width="66.140625" style="1" customWidth="1"/>
    <col min="10227" max="10227" width="12.140625" style="1" customWidth="1"/>
    <col min="10228" max="10228" width="14.42578125" style="1" customWidth="1"/>
    <col min="10229" max="10229" width="15.85546875" style="1" customWidth="1"/>
    <col min="10230" max="10481" width="9.140625" style="1"/>
    <col min="10482" max="10482" width="66.140625" style="1" customWidth="1"/>
    <col min="10483" max="10483" width="12.140625" style="1" customWidth="1"/>
    <col min="10484" max="10484" width="14.42578125" style="1" customWidth="1"/>
    <col min="10485" max="10485" width="15.85546875" style="1" customWidth="1"/>
    <col min="10486" max="10737" width="9.140625" style="1"/>
    <col min="10738" max="10738" width="66.140625" style="1" customWidth="1"/>
    <col min="10739" max="10739" width="12.140625" style="1" customWidth="1"/>
    <col min="10740" max="10740" width="14.42578125" style="1" customWidth="1"/>
    <col min="10741" max="10741" width="15.85546875" style="1" customWidth="1"/>
    <col min="10742" max="10993" width="9.140625" style="1"/>
    <col min="10994" max="10994" width="66.140625" style="1" customWidth="1"/>
    <col min="10995" max="10995" width="12.140625" style="1" customWidth="1"/>
    <col min="10996" max="10996" width="14.42578125" style="1" customWidth="1"/>
    <col min="10997" max="10997" width="15.85546875" style="1" customWidth="1"/>
    <col min="10998" max="11249" width="9.140625" style="1"/>
    <col min="11250" max="11250" width="66.140625" style="1" customWidth="1"/>
    <col min="11251" max="11251" width="12.140625" style="1" customWidth="1"/>
    <col min="11252" max="11252" width="14.42578125" style="1" customWidth="1"/>
    <col min="11253" max="11253" width="15.85546875" style="1" customWidth="1"/>
    <col min="11254" max="11505" width="9.140625" style="1"/>
    <col min="11506" max="11506" width="66.140625" style="1" customWidth="1"/>
    <col min="11507" max="11507" width="12.140625" style="1" customWidth="1"/>
    <col min="11508" max="11508" width="14.42578125" style="1" customWidth="1"/>
    <col min="11509" max="11509" width="15.85546875" style="1" customWidth="1"/>
    <col min="11510" max="11761" width="9.140625" style="1"/>
    <col min="11762" max="11762" width="66.140625" style="1" customWidth="1"/>
    <col min="11763" max="11763" width="12.140625" style="1" customWidth="1"/>
    <col min="11764" max="11764" width="14.42578125" style="1" customWidth="1"/>
    <col min="11765" max="11765" width="15.85546875" style="1" customWidth="1"/>
    <col min="11766" max="12017" width="9.140625" style="1"/>
    <col min="12018" max="12018" width="66.140625" style="1" customWidth="1"/>
    <col min="12019" max="12019" width="12.140625" style="1" customWidth="1"/>
    <col min="12020" max="12020" width="14.42578125" style="1" customWidth="1"/>
    <col min="12021" max="12021" width="15.85546875" style="1" customWidth="1"/>
    <col min="12022" max="12273" width="9.140625" style="1"/>
    <col min="12274" max="12274" width="66.140625" style="1" customWidth="1"/>
    <col min="12275" max="12275" width="12.140625" style="1" customWidth="1"/>
    <col min="12276" max="12276" width="14.42578125" style="1" customWidth="1"/>
    <col min="12277" max="12277" width="15.85546875" style="1" customWidth="1"/>
    <col min="12278" max="12529" width="9.140625" style="1"/>
    <col min="12530" max="12530" width="66.140625" style="1" customWidth="1"/>
    <col min="12531" max="12531" width="12.140625" style="1" customWidth="1"/>
    <col min="12532" max="12532" width="14.42578125" style="1" customWidth="1"/>
    <col min="12533" max="12533" width="15.85546875" style="1" customWidth="1"/>
    <col min="12534" max="12785" width="9.140625" style="1"/>
    <col min="12786" max="12786" width="66.140625" style="1" customWidth="1"/>
    <col min="12787" max="12787" width="12.140625" style="1" customWidth="1"/>
    <col min="12788" max="12788" width="14.42578125" style="1" customWidth="1"/>
    <col min="12789" max="12789" width="15.85546875" style="1" customWidth="1"/>
    <col min="12790" max="13041" width="9.140625" style="1"/>
    <col min="13042" max="13042" width="66.140625" style="1" customWidth="1"/>
    <col min="13043" max="13043" width="12.140625" style="1" customWidth="1"/>
    <col min="13044" max="13044" width="14.42578125" style="1" customWidth="1"/>
    <col min="13045" max="13045" width="15.85546875" style="1" customWidth="1"/>
    <col min="13046" max="13297" width="9.140625" style="1"/>
    <col min="13298" max="13298" width="66.140625" style="1" customWidth="1"/>
    <col min="13299" max="13299" width="12.140625" style="1" customWidth="1"/>
    <col min="13300" max="13300" width="14.42578125" style="1" customWidth="1"/>
    <col min="13301" max="13301" width="15.85546875" style="1" customWidth="1"/>
    <col min="13302" max="13553" width="9.140625" style="1"/>
    <col min="13554" max="13554" width="66.140625" style="1" customWidth="1"/>
    <col min="13555" max="13555" width="12.140625" style="1" customWidth="1"/>
    <col min="13556" max="13556" width="14.42578125" style="1" customWidth="1"/>
    <col min="13557" max="13557" width="15.85546875" style="1" customWidth="1"/>
    <col min="13558" max="13809" width="9.140625" style="1"/>
    <col min="13810" max="13810" width="66.140625" style="1" customWidth="1"/>
    <col min="13811" max="13811" width="12.140625" style="1" customWidth="1"/>
    <col min="13812" max="13812" width="14.42578125" style="1" customWidth="1"/>
    <col min="13813" max="13813" width="15.85546875" style="1" customWidth="1"/>
    <col min="13814" max="14065" width="9.140625" style="1"/>
    <col min="14066" max="14066" width="66.140625" style="1" customWidth="1"/>
    <col min="14067" max="14067" width="12.140625" style="1" customWidth="1"/>
    <col min="14068" max="14068" width="14.42578125" style="1" customWidth="1"/>
    <col min="14069" max="14069" width="15.85546875" style="1" customWidth="1"/>
    <col min="14070" max="14321" width="9.140625" style="1"/>
    <col min="14322" max="14322" width="66.140625" style="1" customWidth="1"/>
    <col min="14323" max="14323" width="12.140625" style="1" customWidth="1"/>
    <col min="14324" max="14324" width="14.42578125" style="1" customWidth="1"/>
    <col min="14325" max="14325" width="15.85546875" style="1" customWidth="1"/>
    <col min="14326" max="14577" width="9.140625" style="1"/>
    <col min="14578" max="14578" width="66.140625" style="1" customWidth="1"/>
    <col min="14579" max="14579" width="12.140625" style="1" customWidth="1"/>
    <col min="14580" max="14580" width="14.42578125" style="1" customWidth="1"/>
    <col min="14581" max="14581" width="15.85546875" style="1" customWidth="1"/>
    <col min="14582" max="14833" width="9.140625" style="1"/>
    <col min="14834" max="14834" width="66.140625" style="1" customWidth="1"/>
    <col min="14835" max="14835" width="12.140625" style="1" customWidth="1"/>
    <col min="14836" max="14836" width="14.42578125" style="1" customWidth="1"/>
    <col min="14837" max="14837" width="15.85546875" style="1" customWidth="1"/>
    <col min="14838" max="15089" width="9.140625" style="1"/>
    <col min="15090" max="15090" width="66.140625" style="1" customWidth="1"/>
    <col min="15091" max="15091" width="12.140625" style="1" customWidth="1"/>
    <col min="15092" max="15092" width="14.42578125" style="1" customWidth="1"/>
    <col min="15093" max="15093" width="15.85546875" style="1" customWidth="1"/>
    <col min="15094" max="15345" width="9.140625" style="1"/>
    <col min="15346" max="15346" width="66.140625" style="1" customWidth="1"/>
    <col min="15347" max="15347" width="12.140625" style="1" customWidth="1"/>
    <col min="15348" max="15348" width="14.42578125" style="1" customWidth="1"/>
    <col min="15349" max="15349" width="15.85546875" style="1" customWidth="1"/>
    <col min="15350" max="15601" width="9.140625" style="1"/>
    <col min="15602" max="15602" width="66.140625" style="1" customWidth="1"/>
    <col min="15603" max="15603" width="12.140625" style="1" customWidth="1"/>
    <col min="15604" max="15604" width="14.42578125" style="1" customWidth="1"/>
    <col min="15605" max="15605" width="15.85546875" style="1" customWidth="1"/>
    <col min="15606" max="15857" width="9.140625" style="1"/>
    <col min="15858" max="15858" width="66.140625" style="1" customWidth="1"/>
    <col min="15859" max="15859" width="12.140625" style="1" customWidth="1"/>
    <col min="15860" max="15860" width="14.42578125" style="1" customWidth="1"/>
    <col min="15861" max="15861" width="15.85546875" style="1" customWidth="1"/>
    <col min="15862" max="16113" width="9.140625" style="1"/>
    <col min="16114" max="16114" width="66.140625" style="1" customWidth="1"/>
    <col min="16115" max="16115" width="12.140625" style="1" customWidth="1"/>
    <col min="16116" max="16116" width="14.42578125" style="1" customWidth="1"/>
    <col min="16117" max="16117" width="15.85546875" style="1" customWidth="1"/>
    <col min="16118" max="16384" width="9.140625" style="1"/>
  </cols>
  <sheetData>
    <row r="1" spans="1:11" ht="14.25" customHeight="1">
      <c r="A1" s="93" t="s">
        <v>115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1" thickBot="1">
      <c r="A2" s="3"/>
      <c r="B2" s="3"/>
    </row>
    <row r="3" spans="1:11" ht="12.75">
      <c r="A3" s="100"/>
      <c r="B3" s="101"/>
      <c r="C3" s="96" t="s">
        <v>97</v>
      </c>
      <c r="D3" s="98" t="s">
        <v>0</v>
      </c>
      <c r="E3" s="99"/>
      <c r="F3" s="102" t="s">
        <v>92</v>
      </c>
      <c r="G3" s="103"/>
      <c r="H3" s="103"/>
      <c r="I3" s="104"/>
      <c r="J3" s="105" t="s">
        <v>93</v>
      </c>
      <c r="K3" s="94" t="s">
        <v>98</v>
      </c>
    </row>
    <row r="4" spans="1:11" ht="48.75">
      <c r="A4" s="100"/>
      <c r="B4" s="101"/>
      <c r="C4" s="97"/>
      <c r="D4" s="4" t="s">
        <v>1</v>
      </c>
      <c r="E4" s="5" t="s">
        <v>2</v>
      </c>
      <c r="F4" s="32" t="s">
        <v>94</v>
      </c>
      <c r="G4" s="76" t="s">
        <v>129</v>
      </c>
      <c r="H4" s="33" t="s">
        <v>95</v>
      </c>
      <c r="I4" s="34" t="s">
        <v>96</v>
      </c>
      <c r="J4" s="106"/>
      <c r="K4" s="95"/>
    </row>
    <row r="5" spans="1:11" ht="28.5">
      <c r="A5" s="62" t="s">
        <v>3</v>
      </c>
      <c r="B5" s="48" t="s">
        <v>4</v>
      </c>
      <c r="C5" s="7">
        <f>SUM(C6+C7+C8+C10+C11+C12+C13+C9)</f>
        <v>520203.1</v>
      </c>
      <c r="D5" s="7">
        <f t="shared" ref="D5:I5" si="0">SUM(D6+D7+D8+D10+D11+D12+D13+D9)</f>
        <v>514872.89999999997</v>
      </c>
      <c r="E5" s="7">
        <f t="shared" si="0"/>
        <v>5330.2</v>
      </c>
      <c r="F5" s="7">
        <f t="shared" si="0"/>
        <v>0</v>
      </c>
      <c r="G5" s="77">
        <f t="shared" si="0"/>
        <v>567.1</v>
      </c>
      <c r="H5" s="7">
        <f t="shared" si="0"/>
        <v>-20861.099999999999</v>
      </c>
      <c r="I5" s="7">
        <f t="shared" si="0"/>
        <v>-20294</v>
      </c>
      <c r="J5" s="7">
        <f>C5+I5</f>
        <v>499909.1</v>
      </c>
      <c r="K5" s="55"/>
    </row>
    <row r="6" spans="1:11" ht="45">
      <c r="A6" s="63" t="s">
        <v>5</v>
      </c>
      <c r="B6" s="49" t="s">
        <v>6</v>
      </c>
      <c r="C6" s="10">
        <f>E6+D6</f>
        <v>2113.6</v>
      </c>
      <c r="D6" s="11">
        <v>2113.6</v>
      </c>
      <c r="E6" s="9"/>
      <c r="F6" s="35"/>
      <c r="G6" s="78"/>
      <c r="H6" s="35"/>
      <c r="I6" s="36">
        <f>F6+G6+H6</f>
        <v>0</v>
      </c>
      <c r="J6" s="19">
        <f>C6+I6</f>
        <v>2113.6</v>
      </c>
      <c r="K6" s="56"/>
    </row>
    <row r="7" spans="1:11" ht="60">
      <c r="A7" s="63" t="s">
        <v>7</v>
      </c>
      <c r="B7" s="49" t="s">
        <v>8</v>
      </c>
      <c r="C7" s="10">
        <f t="shared" ref="C7:C12" si="1">E7+D7</f>
        <v>34395.699999999997</v>
      </c>
      <c r="D7" s="8">
        <v>34395.699999999997</v>
      </c>
      <c r="E7" s="9"/>
      <c r="F7" s="35"/>
      <c r="G7" s="78"/>
      <c r="H7" s="35">
        <v>-1565.4</v>
      </c>
      <c r="I7" s="36">
        <f t="shared" ref="I7:I11" si="2">F7+G7+H7</f>
        <v>-1565.4</v>
      </c>
      <c r="J7" s="88">
        <f t="shared" ref="J7:J32" si="3">C7+I7</f>
        <v>32830.299999999996</v>
      </c>
      <c r="K7" s="92" t="s">
        <v>106</v>
      </c>
    </row>
    <row r="8" spans="1:11" ht="60">
      <c r="A8" s="63" t="s">
        <v>9</v>
      </c>
      <c r="B8" s="49" t="s">
        <v>10</v>
      </c>
      <c r="C8" s="10">
        <v>172062.3</v>
      </c>
      <c r="D8" s="8">
        <f>C8-E8</f>
        <v>166732.09999999998</v>
      </c>
      <c r="E8" s="12">
        <v>5330.2</v>
      </c>
      <c r="F8" s="35"/>
      <c r="G8" s="78"/>
      <c r="H8" s="35">
        <v>1637.4</v>
      </c>
      <c r="I8" s="36">
        <f t="shared" si="2"/>
        <v>1637.4</v>
      </c>
      <c r="J8" s="88">
        <f t="shared" si="3"/>
        <v>173699.69999999998</v>
      </c>
      <c r="K8" s="92" t="s">
        <v>117</v>
      </c>
    </row>
    <row r="9" spans="1:11">
      <c r="A9" s="64" t="s">
        <v>11</v>
      </c>
      <c r="B9" s="50" t="s">
        <v>12</v>
      </c>
      <c r="C9" s="10">
        <f t="shared" si="1"/>
        <v>0</v>
      </c>
      <c r="D9" s="8"/>
      <c r="E9" s="9"/>
      <c r="F9" s="35"/>
      <c r="G9" s="78"/>
      <c r="H9" s="35"/>
      <c r="I9" s="36">
        <f t="shared" si="2"/>
        <v>0</v>
      </c>
      <c r="J9" s="88">
        <f t="shared" si="3"/>
        <v>0</v>
      </c>
      <c r="K9" s="92"/>
    </row>
    <row r="10" spans="1:11" ht="45">
      <c r="A10" s="63" t="s">
        <v>13</v>
      </c>
      <c r="B10" s="49" t="s">
        <v>14</v>
      </c>
      <c r="C10" s="10">
        <f t="shared" si="1"/>
        <v>44396.2</v>
      </c>
      <c r="D10" s="8">
        <v>44396.2</v>
      </c>
      <c r="E10" s="9"/>
      <c r="F10" s="35"/>
      <c r="G10" s="78"/>
      <c r="H10" s="35"/>
      <c r="I10" s="36">
        <f t="shared" si="2"/>
        <v>0</v>
      </c>
      <c r="J10" s="88">
        <f t="shared" si="3"/>
        <v>44396.2</v>
      </c>
      <c r="K10" s="92"/>
    </row>
    <row r="11" spans="1:11" ht="30">
      <c r="A11" s="63" t="s">
        <v>15</v>
      </c>
      <c r="B11" s="49" t="s">
        <v>16</v>
      </c>
      <c r="C11" s="10">
        <f t="shared" si="1"/>
        <v>0</v>
      </c>
      <c r="D11" s="8"/>
      <c r="E11" s="9"/>
      <c r="F11" s="35"/>
      <c r="G11" s="78"/>
      <c r="H11" s="35"/>
      <c r="I11" s="36">
        <f t="shared" si="2"/>
        <v>0</v>
      </c>
      <c r="J11" s="88">
        <f t="shared" si="3"/>
        <v>0</v>
      </c>
      <c r="K11" s="92"/>
    </row>
    <row r="12" spans="1:11" ht="38.25">
      <c r="A12" s="63" t="s">
        <v>17</v>
      </c>
      <c r="B12" s="49" t="s">
        <v>18</v>
      </c>
      <c r="C12" s="10">
        <f t="shared" si="1"/>
        <v>50000</v>
      </c>
      <c r="D12" s="8">
        <v>50000</v>
      </c>
      <c r="E12" s="9"/>
      <c r="F12" s="35"/>
      <c r="G12" s="78"/>
      <c r="H12" s="35">
        <f>-8260.5-3104.7</f>
        <v>-11365.2</v>
      </c>
      <c r="I12" s="36">
        <f>F12+G12+H12</f>
        <v>-11365.2</v>
      </c>
      <c r="J12" s="88">
        <f t="shared" si="3"/>
        <v>38634.800000000003</v>
      </c>
      <c r="K12" s="92" t="s">
        <v>116</v>
      </c>
    </row>
    <row r="13" spans="1:11" ht="135.75" customHeight="1">
      <c r="A13" s="63" t="s">
        <v>19</v>
      </c>
      <c r="B13" s="49" t="s">
        <v>20</v>
      </c>
      <c r="C13" s="10">
        <f>E13+D13</f>
        <v>217235.3</v>
      </c>
      <c r="D13" s="8">
        <v>217235.3</v>
      </c>
      <c r="E13" s="9"/>
      <c r="F13" s="35"/>
      <c r="G13" s="35">
        <f>450+15.2+101.9</f>
        <v>567.1</v>
      </c>
      <c r="H13" s="35">
        <f>-8865.4+12-878.4+167.7-3.8</f>
        <v>-9567.8999999999978</v>
      </c>
      <c r="I13" s="36">
        <f>F13+G13+H13</f>
        <v>-9000.7999999999975</v>
      </c>
      <c r="J13" s="88">
        <f t="shared" si="3"/>
        <v>208234.5</v>
      </c>
      <c r="K13" s="92" t="s">
        <v>119</v>
      </c>
    </row>
    <row r="14" spans="1:11" ht="62.25" customHeight="1">
      <c r="A14" s="63"/>
      <c r="B14" s="49"/>
      <c r="C14" s="10"/>
      <c r="D14" s="8"/>
      <c r="E14" s="9"/>
      <c r="F14" s="35"/>
      <c r="G14" s="78"/>
      <c r="H14" s="35"/>
      <c r="I14" s="36"/>
      <c r="J14" s="88"/>
      <c r="K14" s="92" t="s">
        <v>109</v>
      </c>
    </row>
    <row r="15" spans="1:11" ht="15.75">
      <c r="A15" s="62" t="s">
        <v>21</v>
      </c>
      <c r="B15" s="51" t="s">
        <v>22</v>
      </c>
      <c r="C15" s="47">
        <f>SUM(C16)</f>
        <v>501.7</v>
      </c>
      <c r="D15" s="13">
        <f>SUM(D16)</f>
        <v>501.7</v>
      </c>
      <c r="E15" s="14">
        <f t="shared" ref="E15" si="4">SUM(E16)</f>
        <v>0</v>
      </c>
      <c r="F15" s="37">
        <f>F16</f>
        <v>0</v>
      </c>
      <c r="G15" s="79">
        <f t="shared" ref="G15:I15" si="5">G16</f>
        <v>0</v>
      </c>
      <c r="H15" s="37">
        <f t="shared" si="5"/>
        <v>0</v>
      </c>
      <c r="I15" s="37">
        <f t="shared" si="5"/>
        <v>0</v>
      </c>
      <c r="J15" s="89">
        <f>C15+I15</f>
        <v>501.7</v>
      </c>
      <c r="K15" s="92"/>
    </row>
    <row r="16" spans="1:11">
      <c r="A16" s="63" t="s">
        <v>23</v>
      </c>
      <c r="B16" s="49" t="s">
        <v>24</v>
      </c>
      <c r="C16" s="10">
        <f>E16+D16</f>
        <v>501.7</v>
      </c>
      <c r="D16" s="8">
        <v>501.7</v>
      </c>
      <c r="E16" s="9"/>
      <c r="F16" s="35"/>
      <c r="G16" s="78"/>
      <c r="H16" s="35"/>
      <c r="I16" s="36">
        <f>F16+G16+H16</f>
        <v>0</v>
      </c>
      <c r="J16" s="88">
        <f t="shared" si="3"/>
        <v>501.7</v>
      </c>
      <c r="K16" s="92"/>
    </row>
    <row r="17" spans="1:11" ht="42.75">
      <c r="A17" s="62" t="s">
        <v>25</v>
      </c>
      <c r="B17" s="48" t="s">
        <v>26</v>
      </c>
      <c r="C17" s="7">
        <f>C18</f>
        <v>62218.6</v>
      </c>
      <c r="D17" s="15">
        <f t="shared" ref="D17" si="6">D18</f>
        <v>62218.6</v>
      </c>
      <c r="E17" s="16">
        <f>E18</f>
        <v>0</v>
      </c>
      <c r="F17" s="17">
        <f t="shared" ref="F17:J17" si="7">F18</f>
        <v>0</v>
      </c>
      <c r="G17" s="80">
        <f t="shared" si="7"/>
        <v>0</v>
      </c>
      <c r="H17" s="17">
        <f t="shared" si="7"/>
        <v>0</v>
      </c>
      <c r="I17" s="17">
        <f t="shared" si="7"/>
        <v>0</v>
      </c>
      <c r="J17" s="90">
        <f t="shared" si="7"/>
        <v>62218.6</v>
      </c>
      <c r="K17" s="92"/>
    </row>
    <row r="18" spans="1:11" ht="45">
      <c r="A18" s="63" t="s">
        <v>27</v>
      </c>
      <c r="B18" s="49" t="s">
        <v>28</v>
      </c>
      <c r="C18" s="10">
        <f>E18+D18</f>
        <v>62218.6</v>
      </c>
      <c r="D18" s="8">
        <v>62218.6</v>
      </c>
      <c r="E18" s="9"/>
      <c r="F18" s="35"/>
      <c r="G18" s="78"/>
      <c r="H18" s="39"/>
      <c r="I18" s="36">
        <f>F18+G18+H18</f>
        <v>0</v>
      </c>
      <c r="J18" s="88">
        <f t="shared" si="3"/>
        <v>62218.6</v>
      </c>
      <c r="K18" s="92"/>
    </row>
    <row r="19" spans="1:11" ht="15.75">
      <c r="A19" s="62" t="s">
        <v>29</v>
      </c>
      <c r="B19" s="48" t="s">
        <v>30</v>
      </c>
      <c r="C19" s="7">
        <f>SUM(C25+C22+C21+C23+C20)</f>
        <v>506403.2</v>
      </c>
      <c r="D19" s="6">
        <f t="shared" ref="D19:E19" si="8">SUM(D25+D22+D21+D23+D20)</f>
        <v>505719.7</v>
      </c>
      <c r="E19" s="6">
        <f t="shared" si="8"/>
        <v>683.5</v>
      </c>
      <c r="F19" s="17">
        <f t="shared" ref="F19:J19" si="9">F20+F21+F22+F23+F25</f>
        <v>543830.4</v>
      </c>
      <c r="G19" s="80">
        <f t="shared" si="9"/>
        <v>375.7</v>
      </c>
      <c r="H19" s="17">
        <f t="shared" si="9"/>
        <v>2002</v>
      </c>
      <c r="I19" s="17">
        <f t="shared" si="9"/>
        <v>546208.10000000009</v>
      </c>
      <c r="J19" s="90">
        <f t="shared" si="9"/>
        <v>1052611.3</v>
      </c>
      <c r="K19" s="92"/>
    </row>
    <row r="20" spans="1:11" ht="38.25">
      <c r="A20" s="65" t="s">
        <v>31</v>
      </c>
      <c r="B20" s="52" t="s">
        <v>32</v>
      </c>
      <c r="C20" s="10">
        <f t="shared" ref="C20:C25" si="10">E20+D20</f>
        <v>683.5</v>
      </c>
      <c r="D20" s="18"/>
      <c r="E20" s="19">
        <v>683.5</v>
      </c>
      <c r="F20" s="40">
        <v>-58.5</v>
      </c>
      <c r="G20" s="81"/>
      <c r="H20" s="41"/>
      <c r="I20" s="36">
        <f>F20+G20+H20</f>
        <v>-58.5</v>
      </c>
      <c r="J20" s="88">
        <f t="shared" si="3"/>
        <v>625</v>
      </c>
      <c r="K20" s="92" t="s">
        <v>103</v>
      </c>
    </row>
    <row r="21" spans="1:11" s="21" customFormat="1" ht="76.5">
      <c r="A21" s="66" t="s">
        <v>33</v>
      </c>
      <c r="B21" s="49" t="s">
        <v>34</v>
      </c>
      <c r="C21" s="10">
        <f t="shared" si="10"/>
        <v>27519.200000000001</v>
      </c>
      <c r="D21" s="8">
        <v>27519.200000000001</v>
      </c>
      <c r="E21" s="20"/>
      <c r="F21" s="35">
        <v>255000</v>
      </c>
      <c r="G21" s="78"/>
      <c r="H21" s="35">
        <v>256.5</v>
      </c>
      <c r="I21" s="36">
        <f>F21+G21+H21</f>
        <v>255256.5</v>
      </c>
      <c r="J21" s="88">
        <f t="shared" si="3"/>
        <v>282775.7</v>
      </c>
      <c r="K21" s="92" t="s">
        <v>107</v>
      </c>
    </row>
    <row r="22" spans="1:11" s="21" customFormat="1">
      <c r="A22" s="63" t="s">
        <v>35</v>
      </c>
      <c r="B22" s="49" t="s">
        <v>36</v>
      </c>
      <c r="C22" s="10">
        <f t="shared" si="10"/>
        <v>82444.600000000006</v>
      </c>
      <c r="D22" s="8">
        <v>82444.600000000006</v>
      </c>
      <c r="E22" s="20"/>
      <c r="F22" s="36"/>
      <c r="G22" s="82"/>
      <c r="H22" s="35"/>
      <c r="I22" s="36">
        <f>F22+G22+H22</f>
        <v>0</v>
      </c>
      <c r="J22" s="88">
        <f t="shared" si="3"/>
        <v>82444.600000000006</v>
      </c>
      <c r="K22" s="92"/>
    </row>
    <row r="23" spans="1:11" s="21" customFormat="1" ht="153" customHeight="1">
      <c r="A23" s="63" t="s">
        <v>37</v>
      </c>
      <c r="B23" s="49" t="s">
        <v>38</v>
      </c>
      <c r="C23" s="10">
        <f t="shared" si="10"/>
        <v>366715.5</v>
      </c>
      <c r="D23" s="8">
        <v>366715.5</v>
      </c>
      <c r="E23" s="20"/>
      <c r="F23" s="36">
        <v>288888.90000000002</v>
      </c>
      <c r="G23" s="78"/>
      <c r="H23" s="35">
        <f>866.4+318.6+405.5-724.1</f>
        <v>866.4</v>
      </c>
      <c r="I23" s="36">
        <f>F23+G23+H23</f>
        <v>289755.30000000005</v>
      </c>
      <c r="J23" s="88">
        <f t="shared" si="3"/>
        <v>656470.80000000005</v>
      </c>
      <c r="K23" s="92" t="s">
        <v>123</v>
      </c>
    </row>
    <row r="24" spans="1:11" s="21" customFormat="1" ht="95.25" customHeight="1">
      <c r="A24" s="63"/>
      <c r="B24" s="49"/>
      <c r="C24" s="10"/>
      <c r="D24" s="8"/>
      <c r="E24" s="20"/>
      <c r="F24" s="36"/>
      <c r="G24" s="78"/>
      <c r="H24" s="35"/>
      <c r="I24" s="36"/>
      <c r="J24" s="88"/>
      <c r="K24" s="92" t="s">
        <v>124</v>
      </c>
    </row>
    <row r="25" spans="1:11" s="21" customFormat="1" ht="51">
      <c r="A25" s="63" t="s">
        <v>39</v>
      </c>
      <c r="B25" s="49" t="s">
        <v>40</v>
      </c>
      <c r="C25" s="10">
        <f t="shared" si="10"/>
        <v>29040.399999999998</v>
      </c>
      <c r="D25" s="8">
        <v>29040.399999999998</v>
      </c>
      <c r="E25" s="20"/>
      <c r="F25" s="42"/>
      <c r="G25" s="36">
        <f>190+185.7</f>
        <v>375.7</v>
      </c>
      <c r="H25" s="35">
        <f>789.1+90</f>
        <v>879.1</v>
      </c>
      <c r="I25" s="36">
        <f>F25+G25+H25</f>
        <v>1254.8</v>
      </c>
      <c r="J25" s="88">
        <f t="shared" si="3"/>
        <v>30295.199999999997</v>
      </c>
      <c r="K25" s="92" t="s">
        <v>125</v>
      </c>
    </row>
    <row r="26" spans="1:11" s="21" customFormat="1" ht="88.5" customHeight="1">
      <c r="A26" s="63"/>
      <c r="B26" s="49"/>
      <c r="C26" s="10"/>
      <c r="D26" s="8"/>
      <c r="E26" s="20"/>
      <c r="F26" s="42"/>
      <c r="G26" s="36"/>
      <c r="H26" s="35"/>
      <c r="I26" s="36"/>
      <c r="J26" s="88"/>
      <c r="K26" s="92" t="s">
        <v>126</v>
      </c>
    </row>
    <row r="27" spans="1:11" ht="28.5">
      <c r="A27" s="62" t="s">
        <v>41</v>
      </c>
      <c r="B27" s="48" t="s">
        <v>42</v>
      </c>
      <c r="C27" s="7">
        <f>SUM(C28+C29+C31+C32)</f>
        <v>382061</v>
      </c>
      <c r="D27" s="6">
        <f t="shared" ref="D27:E27" si="11">SUM(D28+D29+D31+D32)</f>
        <v>369597.9</v>
      </c>
      <c r="E27" s="6">
        <f t="shared" si="11"/>
        <v>12463.1</v>
      </c>
      <c r="F27" s="17">
        <f>F28+F29+F31+F32</f>
        <v>0</v>
      </c>
      <c r="G27" s="17">
        <f t="shared" ref="G27:H27" si="12">G28+G29+G31+G32</f>
        <v>99043</v>
      </c>
      <c r="H27" s="17">
        <f t="shared" si="12"/>
        <v>14684</v>
      </c>
      <c r="I27" s="17">
        <f t="shared" ref="I27" si="13">I28+I29+I31+I32</f>
        <v>113727</v>
      </c>
      <c r="J27" s="90">
        <f>C27+I27</f>
        <v>495788</v>
      </c>
      <c r="K27" s="92"/>
    </row>
    <row r="28" spans="1:11" ht="76.5">
      <c r="A28" s="63" t="s">
        <v>43</v>
      </c>
      <c r="B28" s="49" t="s">
        <v>44</v>
      </c>
      <c r="C28" s="10">
        <f t="shared" ref="C28:C32" si="14">E28+D28</f>
        <v>41640.199999999997</v>
      </c>
      <c r="D28" s="8">
        <v>41640.199999999997</v>
      </c>
      <c r="E28" s="20"/>
      <c r="F28" s="35"/>
      <c r="G28" s="35">
        <f>86493.8+14.4</f>
        <v>86508.2</v>
      </c>
      <c r="H28" s="35">
        <f>8260.5+58.6-163.9</f>
        <v>8155.2000000000007</v>
      </c>
      <c r="I28" s="36">
        <f>F28+G28+H28</f>
        <v>94663.4</v>
      </c>
      <c r="J28" s="88">
        <f t="shared" si="3"/>
        <v>136303.59999999998</v>
      </c>
      <c r="K28" s="92" t="s">
        <v>110</v>
      </c>
    </row>
    <row r="29" spans="1:11" ht="105.75" customHeight="1">
      <c r="A29" s="63" t="s">
        <v>45</v>
      </c>
      <c r="B29" s="49" t="s">
        <v>46</v>
      </c>
      <c r="C29" s="10">
        <f t="shared" si="14"/>
        <v>31106.9</v>
      </c>
      <c r="D29" s="8">
        <v>18643.8</v>
      </c>
      <c r="E29" s="20">
        <v>12463.1</v>
      </c>
      <c r="F29" s="35"/>
      <c r="G29" s="35">
        <v>12534.8</v>
      </c>
      <c r="H29" s="35">
        <f>1837.2+1906.2+366.6+1600.3+330.5+500</f>
        <v>6540.8</v>
      </c>
      <c r="I29" s="36">
        <f>F29+G29+H29</f>
        <v>19075.599999999999</v>
      </c>
      <c r="J29" s="88">
        <f t="shared" si="3"/>
        <v>50182.5</v>
      </c>
      <c r="K29" s="92" t="s">
        <v>111</v>
      </c>
    </row>
    <row r="30" spans="1:11" ht="76.5">
      <c r="A30" s="63"/>
      <c r="B30" s="49"/>
      <c r="C30" s="10"/>
      <c r="D30" s="8"/>
      <c r="E30" s="20"/>
      <c r="F30" s="35"/>
      <c r="G30" s="35"/>
      <c r="H30" s="35"/>
      <c r="I30" s="36"/>
      <c r="J30" s="88"/>
      <c r="K30" s="92" t="s">
        <v>112</v>
      </c>
    </row>
    <row r="31" spans="1:11">
      <c r="A31" s="63" t="s">
        <v>47</v>
      </c>
      <c r="B31" s="49" t="s">
        <v>48</v>
      </c>
      <c r="C31" s="10">
        <f t="shared" si="14"/>
        <v>208831.9</v>
      </c>
      <c r="D31" s="8">
        <v>208831.9</v>
      </c>
      <c r="E31" s="20"/>
      <c r="F31" s="43"/>
      <c r="G31" s="78"/>
      <c r="H31" s="35"/>
      <c r="I31" s="36">
        <f t="shared" ref="I31:I49" si="15">F31+G31+H31</f>
        <v>0</v>
      </c>
      <c r="J31" s="88">
        <f>C31+I31</f>
        <v>208831.9</v>
      </c>
      <c r="K31" s="92"/>
    </row>
    <row r="32" spans="1:11" ht="30">
      <c r="A32" s="63" t="s">
        <v>49</v>
      </c>
      <c r="B32" s="49" t="s">
        <v>50</v>
      </c>
      <c r="C32" s="10">
        <f t="shared" si="14"/>
        <v>100482</v>
      </c>
      <c r="D32" s="8">
        <v>100482</v>
      </c>
      <c r="E32" s="20"/>
      <c r="F32" s="35"/>
      <c r="G32" s="78"/>
      <c r="H32" s="35">
        <v>-12</v>
      </c>
      <c r="I32" s="36">
        <f t="shared" si="15"/>
        <v>-12</v>
      </c>
      <c r="J32" s="88">
        <f t="shared" si="3"/>
        <v>100470</v>
      </c>
      <c r="K32" s="92" t="s">
        <v>118</v>
      </c>
    </row>
    <row r="33" spans="1:11" ht="15.75">
      <c r="A33" s="62" t="s">
        <v>51</v>
      </c>
      <c r="B33" s="48" t="s">
        <v>52</v>
      </c>
      <c r="C33" s="7">
        <f>SUM(C34+C35+C36+C37)</f>
        <v>1825375.1</v>
      </c>
      <c r="D33" s="6">
        <f t="shared" ref="D33" si="16">SUM(D34+D35+D36+D37)</f>
        <v>845657.4</v>
      </c>
      <c r="E33" s="6">
        <f>SUM(E34+E35+E36+E37)</f>
        <v>979717.7</v>
      </c>
      <c r="F33" s="17">
        <f t="shared" ref="F33:I33" si="17">F34+F35+F36+F37</f>
        <v>529.70000000000005</v>
      </c>
      <c r="G33" s="80">
        <f t="shared" si="17"/>
        <v>846.1</v>
      </c>
      <c r="H33" s="17">
        <f t="shared" si="17"/>
        <v>2048.8000000000002</v>
      </c>
      <c r="I33" s="17">
        <f t="shared" si="17"/>
        <v>3424.5999999999985</v>
      </c>
      <c r="J33" s="90">
        <f>J34+J35+J36+J37</f>
        <v>1828799.7000000002</v>
      </c>
      <c r="K33" s="92"/>
    </row>
    <row r="34" spans="1:11" ht="51">
      <c r="A34" s="63" t="s">
        <v>53</v>
      </c>
      <c r="B34" s="49" t="s">
        <v>54</v>
      </c>
      <c r="C34" s="10">
        <f t="shared" ref="C34:C36" si="18">E34+D34</f>
        <v>611709.60000000009</v>
      </c>
      <c r="D34" s="22">
        <f>[1]Лист1!$E$284+[1]Лист1!$E$286</f>
        <v>292306.2</v>
      </c>
      <c r="E34" s="23">
        <v>319403.40000000002</v>
      </c>
      <c r="F34" s="35"/>
      <c r="G34" s="78">
        <v>846.1</v>
      </c>
      <c r="H34" s="35">
        <f>15522.7+27559.1+322.6</f>
        <v>43404.4</v>
      </c>
      <c r="I34" s="36">
        <f t="shared" si="15"/>
        <v>44250.5</v>
      </c>
      <c r="J34" s="88">
        <f>C34+I34</f>
        <v>655960.10000000009</v>
      </c>
      <c r="K34" s="92" t="s">
        <v>113</v>
      </c>
    </row>
    <row r="35" spans="1:11" ht="51">
      <c r="A35" s="63" t="s">
        <v>55</v>
      </c>
      <c r="B35" s="49" t="s">
        <v>56</v>
      </c>
      <c r="C35" s="10">
        <f t="shared" si="18"/>
        <v>1126497.3999999999</v>
      </c>
      <c r="D35" s="22">
        <v>472040.2</v>
      </c>
      <c r="E35" s="23">
        <f>[1]Лист1!$E$297+[1]Лист1!$E$299</f>
        <v>654457.19999999995</v>
      </c>
      <c r="F35" s="35"/>
      <c r="G35" s="78"/>
      <c r="H35" s="35">
        <f>-14725+2000-27559.1-273.8</f>
        <v>-40557.9</v>
      </c>
      <c r="I35" s="36">
        <f t="shared" si="15"/>
        <v>-40557.9</v>
      </c>
      <c r="J35" s="88">
        <f t="shared" ref="J35:J53" si="19">C35+I35</f>
        <v>1085939.5</v>
      </c>
      <c r="K35" s="92" t="s">
        <v>114</v>
      </c>
    </row>
    <row r="36" spans="1:11">
      <c r="A36" s="63" t="s">
        <v>57</v>
      </c>
      <c r="B36" s="49" t="s">
        <v>58</v>
      </c>
      <c r="C36" s="10">
        <f t="shared" si="18"/>
        <v>18019.5</v>
      </c>
      <c r="D36" s="22">
        <v>18019.5</v>
      </c>
      <c r="E36" s="23"/>
      <c r="F36" s="35"/>
      <c r="G36" s="78"/>
      <c r="H36" s="35"/>
      <c r="I36" s="36">
        <f t="shared" si="15"/>
        <v>0</v>
      </c>
      <c r="J36" s="88">
        <f t="shared" si="19"/>
        <v>18019.5</v>
      </c>
      <c r="K36" s="92"/>
    </row>
    <row r="37" spans="1:11" ht="38.25">
      <c r="A37" s="63" t="s">
        <v>59</v>
      </c>
      <c r="B37" s="49" t="s">
        <v>60</v>
      </c>
      <c r="C37" s="10">
        <f>E37+D37</f>
        <v>69148.600000000006</v>
      </c>
      <c r="D37" s="22">
        <f>69148.6-5857.1</f>
        <v>63291.500000000007</v>
      </c>
      <c r="E37" s="23">
        <v>5857.1</v>
      </c>
      <c r="F37" s="35">
        <v>529.70000000000005</v>
      </c>
      <c r="G37" s="78"/>
      <c r="H37" s="35">
        <v>-797.7</v>
      </c>
      <c r="I37" s="36">
        <f t="shared" si="15"/>
        <v>-268</v>
      </c>
      <c r="J37" s="88">
        <f t="shared" si="19"/>
        <v>68880.600000000006</v>
      </c>
      <c r="K37" s="92" t="s">
        <v>105</v>
      </c>
    </row>
    <row r="38" spans="1:11" ht="15.75">
      <c r="A38" s="62" t="s">
        <v>61</v>
      </c>
      <c r="B38" s="48" t="s">
        <v>62</v>
      </c>
      <c r="C38" s="7">
        <f>SUM(C39+C40)</f>
        <v>161536.69999999998</v>
      </c>
      <c r="D38" s="6">
        <f t="shared" ref="D38:E38" si="20">SUM(D39+D40)</f>
        <v>161536.69999999998</v>
      </c>
      <c r="E38" s="6">
        <f t="shared" si="20"/>
        <v>0</v>
      </c>
      <c r="F38" s="17">
        <f>F39+F40</f>
        <v>0</v>
      </c>
      <c r="G38" s="17">
        <f t="shared" ref="G38:J38" si="21">G39+G40</f>
        <v>0</v>
      </c>
      <c r="H38" s="17">
        <f t="shared" si="21"/>
        <v>-1726.2000000000003</v>
      </c>
      <c r="I38" s="17">
        <f t="shared" si="21"/>
        <v>-1726.2000000000003</v>
      </c>
      <c r="J38" s="90">
        <f t="shared" si="21"/>
        <v>159810.5</v>
      </c>
      <c r="K38" s="92"/>
    </row>
    <row r="39" spans="1:11" ht="42" customHeight="1">
      <c r="A39" s="63" t="s">
        <v>63</v>
      </c>
      <c r="B39" s="49" t="s">
        <v>64</v>
      </c>
      <c r="C39" s="10">
        <f t="shared" ref="C39:C40" si="22">E39+D39</f>
        <v>135732.79999999999</v>
      </c>
      <c r="D39" s="24">
        <v>135732.79999999999</v>
      </c>
      <c r="E39" s="25"/>
      <c r="F39" s="35"/>
      <c r="G39" s="78"/>
      <c r="H39" s="35">
        <v>2083.1999999999998</v>
      </c>
      <c r="I39" s="36">
        <f t="shared" si="15"/>
        <v>2083.1999999999998</v>
      </c>
      <c r="J39" s="88">
        <f t="shared" si="19"/>
        <v>137816</v>
      </c>
      <c r="K39" s="92" t="s">
        <v>122</v>
      </c>
    </row>
    <row r="40" spans="1:11" ht="30">
      <c r="A40" s="63" t="s">
        <v>65</v>
      </c>
      <c r="B40" s="49" t="s">
        <v>66</v>
      </c>
      <c r="C40" s="10">
        <f t="shared" si="22"/>
        <v>25803.9</v>
      </c>
      <c r="D40" s="24">
        <v>25803.9</v>
      </c>
      <c r="E40" s="25"/>
      <c r="F40" s="35"/>
      <c r="G40" s="78"/>
      <c r="H40" s="35">
        <v>-3809.4</v>
      </c>
      <c r="I40" s="36">
        <f t="shared" si="15"/>
        <v>-3809.4</v>
      </c>
      <c r="J40" s="88">
        <f t="shared" si="19"/>
        <v>21994.5</v>
      </c>
      <c r="K40" s="92" t="s">
        <v>128</v>
      </c>
    </row>
    <row r="41" spans="1:11" ht="18.75">
      <c r="A41" s="74" t="s">
        <v>99</v>
      </c>
      <c r="B41" s="51" t="s">
        <v>101</v>
      </c>
      <c r="C41" s="47">
        <f>C42</f>
        <v>0</v>
      </c>
      <c r="D41" s="47">
        <f t="shared" ref="D41:H41" si="23">D42</f>
        <v>0</v>
      </c>
      <c r="E41" s="47">
        <f t="shared" si="23"/>
        <v>0</v>
      </c>
      <c r="F41" s="47">
        <f t="shared" si="23"/>
        <v>0</v>
      </c>
      <c r="G41" s="83">
        <f t="shared" si="23"/>
        <v>10701</v>
      </c>
      <c r="H41" s="47">
        <f t="shared" si="23"/>
        <v>0</v>
      </c>
      <c r="I41" s="6">
        <f t="shared" si="15"/>
        <v>10701</v>
      </c>
      <c r="J41" s="91">
        <f t="shared" si="19"/>
        <v>10701</v>
      </c>
      <c r="K41" s="92"/>
    </row>
    <row r="42" spans="1:11" ht="38.25">
      <c r="A42" s="73" t="s">
        <v>100</v>
      </c>
      <c r="B42" s="49" t="s">
        <v>102</v>
      </c>
      <c r="C42" s="10"/>
      <c r="D42" s="24"/>
      <c r="E42" s="25"/>
      <c r="F42" s="35"/>
      <c r="G42" s="78">
        <v>10701</v>
      </c>
      <c r="H42" s="35"/>
      <c r="I42" s="36">
        <f t="shared" si="15"/>
        <v>10701</v>
      </c>
      <c r="J42" s="88">
        <f t="shared" si="19"/>
        <v>10701</v>
      </c>
      <c r="K42" s="92" t="s">
        <v>120</v>
      </c>
    </row>
    <row r="43" spans="1:11" ht="14.25">
      <c r="A43" s="62" t="s">
        <v>67</v>
      </c>
      <c r="B43" s="48" t="s">
        <v>68</v>
      </c>
      <c r="C43" s="7">
        <f>SUM(C44+C45+C46)</f>
        <v>132308.1</v>
      </c>
      <c r="D43" s="6">
        <f>SUM(D44+D45+D46)</f>
        <v>17729.8</v>
      </c>
      <c r="E43" s="6">
        <f>SUM(E44+E45+E46)</f>
        <v>114578.3</v>
      </c>
      <c r="F43" s="45">
        <f>F44+F45+F46</f>
        <v>29547.200000000001</v>
      </c>
      <c r="G43" s="84">
        <f t="shared" ref="G43:I43" si="24">G44+G45+G46</f>
        <v>0</v>
      </c>
      <c r="H43" s="45">
        <f t="shared" si="24"/>
        <v>-72</v>
      </c>
      <c r="I43" s="45">
        <f t="shared" si="24"/>
        <v>29475.200000000001</v>
      </c>
      <c r="J43" s="91">
        <f>C43+I43</f>
        <v>161783.30000000002</v>
      </c>
      <c r="K43" s="92"/>
    </row>
    <row r="44" spans="1:11" ht="25.5">
      <c r="A44" s="63" t="s">
        <v>69</v>
      </c>
      <c r="B44" s="49" t="s">
        <v>70</v>
      </c>
      <c r="C44" s="10">
        <f t="shared" ref="C44:C46" si="25">E44+D44</f>
        <v>7190.4</v>
      </c>
      <c r="D44" s="8">
        <v>7190.4</v>
      </c>
      <c r="E44" s="20"/>
      <c r="F44" s="35"/>
      <c r="G44" s="78"/>
      <c r="H44" s="35">
        <v>-72</v>
      </c>
      <c r="I44" s="36">
        <f t="shared" si="15"/>
        <v>-72</v>
      </c>
      <c r="J44" s="88">
        <f>C44+I44</f>
        <v>7118.4</v>
      </c>
      <c r="K44" s="92" t="s">
        <v>127</v>
      </c>
    </row>
    <row r="45" spans="1:11" ht="44.25" customHeight="1">
      <c r="A45" s="63" t="s">
        <v>71</v>
      </c>
      <c r="B45" s="49" t="s">
        <v>72</v>
      </c>
      <c r="C45" s="10">
        <f t="shared" si="25"/>
        <v>10539.4</v>
      </c>
      <c r="D45" s="8">
        <v>10539.4</v>
      </c>
      <c r="E45" s="20"/>
      <c r="F45" s="40">
        <v>760</v>
      </c>
      <c r="G45" s="80"/>
      <c r="H45" s="44"/>
      <c r="I45" s="36">
        <f t="shared" si="15"/>
        <v>760</v>
      </c>
      <c r="J45" s="88">
        <f t="shared" ref="J45:J46" si="26">C45+I45</f>
        <v>11299.4</v>
      </c>
      <c r="K45" s="92" t="s">
        <v>104</v>
      </c>
    </row>
    <row r="46" spans="1:11" ht="54" customHeight="1">
      <c r="A46" s="63" t="s">
        <v>73</v>
      </c>
      <c r="B46" s="49" t="s">
        <v>74</v>
      </c>
      <c r="C46" s="10">
        <f t="shared" si="25"/>
        <v>114578.3</v>
      </c>
      <c r="D46" s="8"/>
      <c r="E46" s="20">
        <v>114578.3</v>
      </c>
      <c r="F46" s="35">
        <f>28782+5.2</f>
        <v>28787.200000000001</v>
      </c>
      <c r="G46" s="78"/>
      <c r="H46" s="35"/>
      <c r="I46" s="36">
        <f t="shared" si="15"/>
        <v>28787.200000000001</v>
      </c>
      <c r="J46" s="88">
        <f t="shared" si="26"/>
        <v>143365.5</v>
      </c>
      <c r="K46" s="92" t="s">
        <v>121</v>
      </c>
    </row>
    <row r="47" spans="1:11" s="29" customFormat="1" ht="15.75">
      <c r="A47" s="62" t="s">
        <v>75</v>
      </c>
      <c r="B47" s="48" t="s">
        <v>76</v>
      </c>
      <c r="C47" s="28">
        <f>C48+C49</f>
        <v>29696.7</v>
      </c>
      <c r="D47" s="26">
        <f t="shared" ref="D47:E47" si="27">D48+D49</f>
        <v>29696.7</v>
      </c>
      <c r="E47" s="27">
        <f t="shared" si="27"/>
        <v>0</v>
      </c>
      <c r="F47" s="37">
        <f>F48+F49</f>
        <v>0</v>
      </c>
      <c r="G47" s="79">
        <f t="shared" ref="G47:H47" si="28">G48+G49</f>
        <v>0</v>
      </c>
      <c r="H47" s="37">
        <f t="shared" si="28"/>
        <v>0</v>
      </c>
      <c r="I47" s="37">
        <f>I48+I49</f>
        <v>0</v>
      </c>
      <c r="J47" s="91">
        <f>C47+I47</f>
        <v>29696.7</v>
      </c>
      <c r="K47" s="92"/>
    </row>
    <row r="48" spans="1:11">
      <c r="A48" s="63" t="s">
        <v>77</v>
      </c>
      <c r="B48" s="49" t="s">
        <v>78</v>
      </c>
      <c r="C48" s="10">
        <f t="shared" ref="C48:C49" si="29">E48+D48</f>
        <v>22094</v>
      </c>
      <c r="D48" s="8">
        <v>22094</v>
      </c>
      <c r="E48" s="20"/>
      <c r="F48" s="35"/>
      <c r="G48" s="78"/>
      <c r="H48" s="35"/>
      <c r="I48" s="36">
        <f t="shared" si="15"/>
        <v>0</v>
      </c>
      <c r="J48" s="88">
        <f t="shared" si="19"/>
        <v>22094</v>
      </c>
      <c r="K48" s="92"/>
    </row>
    <row r="49" spans="1:11" ht="15.75">
      <c r="A49" s="63" t="s">
        <v>79</v>
      </c>
      <c r="B49" s="49" t="s">
        <v>80</v>
      </c>
      <c r="C49" s="10">
        <f t="shared" si="29"/>
        <v>7602.7</v>
      </c>
      <c r="D49" s="8">
        <v>7602.7</v>
      </c>
      <c r="E49" s="30"/>
      <c r="F49" s="27"/>
      <c r="G49" s="85"/>
      <c r="H49" s="38"/>
      <c r="I49" s="36">
        <f t="shared" si="15"/>
        <v>0</v>
      </c>
      <c r="J49" s="88">
        <f t="shared" si="19"/>
        <v>7602.7</v>
      </c>
      <c r="K49" s="92"/>
    </row>
    <row r="50" spans="1:11" s="29" customFormat="1" ht="22.5" customHeight="1">
      <c r="A50" s="67" t="s">
        <v>81</v>
      </c>
      <c r="B50" s="51" t="s">
        <v>82</v>
      </c>
      <c r="C50" s="28">
        <f>SUM(C51+C52)</f>
        <v>24202.5</v>
      </c>
      <c r="D50" s="26">
        <f t="shared" ref="D50:E50" si="30">D51+D52</f>
        <v>24202.5</v>
      </c>
      <c r="E50" s="27">
        <f t="shared" si="30"/>
        <v>0</v>
      </c>
      <c r="F50" s="6">
        <f>F52+F51</f>
        <v>0</v>
      </c>
      <c r="G50" s="82">
        <f t="shared" ref="G50:I50" si="31">G52+G51</f>
        <v>0</v>
      </c>
      <c r="H50" s="6">
        <f t="shared" si="31"/>
        <v>819.8</v>
      </c>
      <c r="I50" s="6">
        <f t="shared" si="31"/>
        <v>819.8</v>
      </c>
      <c r="J50" s="91">
        <f>C50+I50</f>
        <v>25022.3</v>
      </c>
      <c r="K50" s="92"/>
    </row>
    <row r="51" spans="1:11">
      <c r="A51" s="68" t="s">
        <v>83</v>
      </c>
      <c r="B51" s="53" t="s">
        <v>84</v>
      </c>
      <c r="C51" s="10">
        <f t="shared" ref="C51:C52" si="32">E51+D51</f>
        <v>14101.2</v>
      </c>
      <c r="D51" s="8">
        <v>14101.2</v>
      </c>
      <c r="E51" s="20"/>
      <c r="F51" s="35"/>
      <c r="G51" s="78"/>
      <c r="H51" s="35"/>
      <c r="I51" s="36">
        <f>F51+G51+H51</f>
        <v>0</v>
      </c>
      <c r="J51" s="88">
        <f t="shared" si="19"/>
        <v>14101.2</v>
      </c>
      <c r="K51" s="92"/>
    </row>
    <row r="52" spans="1:11" ht="21.75" customHeight="1">
      <c r="A52" s="68" t="s">
        <v>85</v>
      </c>
      <c r="B52" s="53" t="s">
        <v>86</v>
      </c>
      <c r="C52" s="10">
        <f t="shared" si="32"/>
        <v>10101.299999999999</v>
      </c>
      <c r="D52" s="8">
        <v>10101.299999999999</v>
      </c>
      <c r="E52" s="30"/>
      <c r="F52" s="27"/>
      <c r="G52" s="85"/>
      <c r="H52" s="38">
        <v>819.8</v>
      </c>
      <c r="I52" s="36">
        <f>F52+G52+H52</f>
        <v>819.8</v>
      </c>
      <c r="J52" s="88">
        <f t="shared" si="19"/>
        <v>10921.099999999999</v>
      </c>
      <c r="K52" s="92" t="s">
        <v>108</v>
      </c>
    </row>
    <row r="53" spans="1:11" s="29" customFormat="1" ht="42.75">
      <c r="A53" s="67" t="s">
        <v>87</v>
      </c>
      <c r="B53" s="51" t="s">
        <v>88</v>
      </c>
      <c r="C53" s="47">
        <f>SUM(C54)</f>
        <v>184096</v>
      </c>
      <c r="D53" s="13">
        <f t="shared" ref="D53:E53" si="33">SUM(D54)</f>
        <v>184096</v>
      </c>
      <c r="E53" s="14">
        <f t="shared" si="33"/>
        <v>0</v>
      </c>
      <c r="F53" s="6">
        <f>F54</f>
        <v>0</v>
      </c>
      <c r="G53" s="82">
        <f t="shared" ref="G53:I53" si="34">G54</f>
        <v>0</v>
      </c>
      <c r="H53" s="6">
        <f t="shared" si="34"/>
        <v>0</v>
      </c>
      <c r="I53" s="6">
        <f t="shared" si="34"/>
        <v>0</v>
      </c>
      <c r="J53" s="91">
        <f t="shared" si="19"/>
        <v>184096</v>
      </c>
      <c r="K53" s="57"/>
    </row>
    <row r="54" spans="1:11" ht="30">
      <c r="A54" s="66" t="s">
        <v>89</v>
      </c>
      <c r="B54" s="49" t="s">
        <v>90</v>
      </c>
      <c r="C54" s="10">
        <f t="shared" ref="C54" si="35">E54+D54</f>
        <v>184096</v>
      </c>
      <c r="D54" s="8">
        <v>184096</v>
      </c>
      <c r="E54" s="20"/>
      <c r="F54" s="35"/>
      <c r="G54" s="78"/>
      <c r="H54" s="35"/>
      <c r="I54" s="36">
        <f>F54+G54+H54</f>
        <v>0</v>
      </c>
      <c r="J54" s="88">
        <f>C54+I54</f>
        <v>184096</v>
      </c>
      <c r="K54" s="56"/>
    </row>
    <row r="55" spans="1:11" ht="15.75">
      <c r="A55" s="66"/>
      <c r="B55" s="54"/>
      <c r="C55" s="10"/>
      <c r="D55" s="8"/>
      <c r="E55" s="20"/>
      <c r="F55" s="27"/>
      <c r="G55" s="85"/>
      <c r="H55" s="38"/>
      <c r="I55" s="27"/>
      <c r="J55" s="46"/>
      <c r="K55" s="58"/>
    </row>
    <row r="56" spans="1:11" s="2" customFormat="1" ht="14.25">
      <c r="A56" s="69" t="s">
        <v>91</v>
      </c>
      <c r="B56" s="60"/>
      <c r="C56" s="61">
        <f t="shared" ref="C56:J56" si="36">C5+C15+C17+C19+C27+C33+C38+C43+C47+C50+C53+C55+C41</f>
        <v>3828602.7000000007</v>
      </c>
      <c r="D56" s="61">
        <f t="shared" si="36"/>
        <v>2715829.9</v>
      </c>
      <c r="E56" s="61">
        <f t="shared" si="36"/>
        <v>1112772.8</v>
      </c>
      <c r="F56" s="61">
        <f t="shared" si="36"/>
        <v>573907.29999999993</v>
      </c>
      <c r="G56" s="86">
        <f t="shared" si="36"/>
        <v>111532.90000000001</v>
      </c>
      <c r="H56" s="61">
        <f t="shared" si="36"/>
        <v>-3104.6999999999989</v>
      </c>
      <c r="I56" s="61">
        <f t="shared" si="36"/>
        <v>682335.50000000012</v>
      </c>
      <c r="J56" s="61">
        <f t="shared" si="36"/>
        <v>4510938.2</v>
      </c>
      <c r="K56" s="59"/>
    </row>
    <row r="57" spans="1:11">
      <c r="A57" s="70"/>
    </row>
    <row r="58" spans="1:11">
      <c r="A58" s="71"/>
      <c r="F58" s="87"/>
    </row>
  </sheetData>
  <mergeCells count="8">
    <mergeCell ref="A1:K1"/>
    <mergeCell ref="K3:K4"/>
    <mergeCell ref="C3:C4"/>
    <mergeCell ref="D3:E3"/>
    <mergeCell ref="A3:A4"/>
    <mergeCell ref="B3:B4"/>
    <mergeCell ref="F3:I3"/>
    <mergeCell ref="J3:J4"/>
  </mergeCells>
  <pageMargins left="0.15748031496062992" right="0.19685039370078741" top="0.62992125984251968" bottom="0.27559055118110237" header="0.31496062992125984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2015-2016 (2)</vt:lpstr>
      <vt:lpstr>'2015-2016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2015-03-17T00:34:56Z</cp:lastPrinted>
  <dcterms:created xsi:type="dcterms:W3CDTF">2015-03-10T05:31:51Z</dcterms:created>
  <dcterms:modified xsi:type="dcterms:W3CDTF">2015-03-17T00:36:56Z</dcterms:modified>
</cp:coreProperties>
</file>