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9600" windowHeight="11490" activeTab="1"/>
  </bookViews>
  <sheets>
    <sheet name="Лист1" sheetId="1" r:id="rId1"/>
    <sheet name="Лист1 (2)" sheetId="5" r:id="rId2"/>
    <sheet name="Лист3" sheetId="3" r:id="rId3"/>
    <sheet name="Лист2" sheetId="4" r:id="rId4"/>
  </sheets>
  <definedNames>
    <definedName name="_xlnm.Print_Titles" localSheetId="0">Лист1!$8:$8</definedName>
    <definedName name="_xlnm.Print_Titles" localSheetId="1">'Лист1 (2)'!$8:$8</definedName>
  </definedNames>
  <calcPr calcId="125725"/>
</workbook>
</file>

<file path=xl/calcChain.xml><?xml version="1.0" encoding="utf-8"?>
<calcChain xmlns="http://schemas.openxmlformats.org/spreadsheetml/2006/main">
  <c r="E177" i="5"/>
  <c r="E53" l="1"/>
  <c r="E19" l="1"/>
  <c r="E23"/>
  <c r="E490" l="1"/>
  <c r="E489" s="1"/>
  <c r="E488" s="1"/>
  <c r="E486"/>
  <c r="E485" s="1"/>
  <c r="E484" s="1"/>
  <c r="E483" s="1"/>
  <c r="E481"/>
  <c r="E473"/>
  <c r="E472" s="1"/>
  <c r="E471"/>
  <c r="E468"/>
  <c r="E463"/>
  <c r="E460"/>
  <c r="E457"/>
  <c r="E454"/>
  <c r="E448"/>
  <c r="E445"/>
  <c r="E443"/>
  <c r="E438"/>
  <c r="E435"/>
  <c r="E431"/>
  <c r="E417"/>
  <c r="E410"/>
  <c r="E404"/>
  <c r="E401"/>
  <c r="E399"/>
  <c r="E398"/>
  <c r="E389"/>
  <c r="E386"/>
  <c r="E379"/>
  <c r="E378"/>
  <c r="E377"/>
  <c r="E372"/>
  <c r="E370"/>
  <c r="E369"/>
  <c r="E363"/>
  <c r="E361"/>
  <c r="E357"/>
  <c r="E355"/>
  <c r="E353"/>
  <c r="E349"/>
  <c r="E345"/>
  <c r="E342"/>
  <c r="E341"/>
  <c r="E339"/>
  <c r="E334"/>
  <c r="E331"/>
  <c r="E329"/>
  <c r="E327"/>
  <c r="E326"/>
  <c r="E317"/>
  <c r="E314"/>
  <c r="E313"/>
  <c r="E309"/>
  <c r="E308"/>
  <c r="E307"/>
  <c r="E301"/>
  <c r="E299"/>
  <c r="E297"/>
  <c r="E295"/>
  <c r="E293"/>
  <c r="E289"/>
  <c r="E285"/>
  <c r="E283"/>
  <c r="E281"/>
  <c r="E279"/>
  <c r="E277"/>
  <c r="E275"/>
  <c r="E273"/>
  <c r="E271"/>
  <c r="E269"/>
  <c r="E267"/>
  <c r="E266"/>
  <c r="E263"/>
  <c r="E259"/>
  <c r="E253"/>
  <c r="E251"/>
  <c r="E247"/>
  <c r="E245"/>
  <c r="E243"/>
  <c r="E240"/>
  <c r="E236"/>
  <c r="E233"/>
  <c r="E229"/>
  <c r="E226"/>
  <c r="E221"/>
  <c r="E219"/>
  <c r="E216"/>
  <c r="E214"/>
  <c r="E212"/>
  <c r="E210"/>
  <c r="E208"/>
  <c r="E207"/>
  <c r="E204"/>
  <c r="E202"/>
  <c r="E199"/>
  <c r="E197"/>
  <c r="E195"/>
  <c r="E194"/>
  <c r="E192"/>
  <c r="E189"/>
  <c r="E185"/>
  <c r="E179"/>
  <c r="E175"/>
  <c r="E174"/>
  <c r="E171"/>
  <c r="E169"/>
  <c r="E167"/>
  <c r="E165"/>
  <c r="E163"/>
  <c r="E161"/>
  <c r="E159"/>
  <c r="E157"/>
  <c r="E155"/>
  <c r="E153"/>
  <c r="E148"/>
  <c r="E146"/>
  <c r="E144"/>
  <c r="E142"/>
  <c r="E140"/>
  <c r="E138"/>
  <c r="E136"/>
  <c r="E131"/>
  <c r="E130"/>
  <c r="E127"/>
  <c r="E123"/>
  <c r="E113"/>
  <c r="E110"/>
  <c r="E107"/>
  <c r="E104"/>
  <c r="E102"/>
  <c r="E99"/>
  <c r="E93"/>
  <c r="E86"/>
  <c r="E84"/>
  <c r="E82"/>
  <c r="E79"/>
  <c r="E74"/>
  <c r="E69"/>
  <c r="E67"/>
  <c r="E65"/>
  <c r="E62"/>
  <c r="E58"/>
  <c r="E49"/>
  <c r="E48"/>
  <c r="E47"/>
  <c r="E41"/>
  <c r="E38"/>
  <c r="E35"/>
  <c r="E32"/>
  <c r="E31"/>
  <c r="E26"/>
  <c r="E22"/>
  <c r="E20"/>
  <c r="E12"/>
  <c r="E53" i="1"/>
  <c r="E462" i="5" l="1"/>
  <c r="E470"/>
  <c r="E480"/>
  <c r="E458"/>
  <c r="E455"/>
  <c r="E452"/>
  <c r="E430"/>
  <c r="E437"/>
  <c r="E434"/>
  <c r="E433" s="1"/>
  <c r="E409"/>
  <c r="E416"/>
  <c r="E388"/>
  <c r="E402"/>
  <c r="E385"/>
  <c r="E400"/>
  <c r="E338"/>
  <c r="E348"/>
  <c r="E360"/>
  <c r="E333"/>
  <c r="E340"/>
  <c r="E344"/>
  <c r="E337" s="1"/>
  <c r="E325"/>
  <c r="E312"/>
  <c r="E311" s="1"/>
  <c r="E316"/>
  <c r="E288"/>
  <c r="E258"/>
  <c r="E265"/>
  <c r="E262" s="1"/>
  <c r="E252"/>
  <c r="E250"/>
  <c r="E239"/>
  <c r="E235"/>
  <c r="E228"/>
  <c r="E184"/>
  <c r="E191"/>
  <c r="E193"/>
  <c r="E206"/>
  <c r="E173"/>
  <c r="E152" s="1"/>
  <c r="E30"/>
  <c r="E218"/>
  <c r="E306"/>
  <c r="E467"/>
  <c r="E242"/>
  <c r="E352"/>
  <c r="E376"/>
  <c r="E52"/>
  <c r="E56"/>
  <c r="E60"/>
  <c r="E64"/>
  <c r="E66"/>
  <c r="E68"/>
  <c r="E72"/>
  <c r="E71" s="1"/>
  <c r="E78"/>
  <c r="E81"/>
  <c r="E83"/>
  <c r="E135"/>
  <c r="E359"/>
  <c r="E368"/>
  <c r="E122"/>
  <c r="E129"/>
  <c r="E126" s="1"/>
  <c r="E442"/>
  <c r="E106"/>
  <c r="E112"/>
  <c r="E451"/>
  <c r="E11"/>
  <c r="E34"/>
  <c r="E46"/>
  <c r="E92"/>
  <c r="E98"/>
  <c r="E101"/>
  <c r="E292"/>
  <c r="E396"/>
  <c r="E18"/>
  <c r="E85"/>
  <c r="E188" l="1"/>
  <c r="E466"/>
  <c r="E479"/>
  <c r="E447"/>
  <c r="E419"/>
  <c r="E441"/>
  <c r="E415"/>
  <c r="E408"/>
  <c r="E395"/>
  <c r="E371"/>
  <c r="E384"/>
  <c r="E387"/>
  <c r="E367"/>
  <c r="E351"/>
  <c r="E336"/>
  <c r="E347"/>
  <c r="E324"/>
  <c r="E323" s="1"/>
  <c r="E310"/>
  <c r="E291"/>
  <c r="E305"/>
  <c r="E287"/>
  <c r="E261"/>
  <c r="E257"/>
  <c r="E249"/>
  <c r="E51"/>
  <c r="E225"/>
  <c r="E77"/>
  <c r="E76" s="1"/>
  <c r="E232"/>
  <c r="E238"/>
  <c r="E201"/>
  <c r="E183"/>
  <c r="E97"/>
  <c r="E55"/>
  <c r="E29"/>
  <c r="E28" s="1"/>
  <c r="E134"/>
  <c r="E125"/>
  <c r="E121"/>
  <c r="E70"/>
  <c r="E15"/>
  <c r="E89"/>
  <c r="E45"/>
  <c r="E80"/>
  <c r="E10"/>
  <c r="E478" l="1"/>
  <c r="E461"/>
  <c r="E440"/>
  <c r="E418"/>
  <c r="E407"/>
  <c r="E414"/>
  <c r="E151"/>
  <c r="E366"/>
  <c r="E383"/>
  <c r="E391"/>
  <c r="E350"/>
  <c r="E346"/>
  <c r="E335"/>
  <c r="E365"/>
  <c r="E322"/>
  <c r="E50"/>
  <c r="E304"/>
  <c r="E256"/>
  <c r="E255"/>
  <c r="E241"/>
  <c r="E187"/>
  <c r="E186" s="1"/>
  <c r="E231"/>
  <c r="E182"/>
  <c r="E96"/>
  <c r="E133"/>
  <c r="E120"/>
  <c r="E124"/>
  <c r="E14"/>
  <c r="E54"/>
  <c r="E44"/>
  <c r="E413" l="1"/>
  <c r="E406"/>
  <c r="E321"/>
  <c r="E382"/>
  <c r="E390"/>
  <c r="E303"/>
  <c r="E224"/>
  <c r="E150"/>
  <c r="E95"/>
  <c r="E118"/>
  <c r="E119"/>
  <c r="E9"/>
  <c r="E381" l="1"/>
  <c r="E223"/>
  <c r="E117"/>
  <c r="E492" l="1"/>
  <c r="E488" i="1" l="1"/>
  <c r="E487" s="1"/>
  <c r="E486" s="1"/>
  <c r="E439"/>
  <c r="E450"/>
  <c r="E446" s="1"/>
  <c r="E371"/>
  <c r="E362"/>
  <c r="E356"/>
  <c r="E354"/>
  <c r="E352"/>
  <c r="E110" l="1"/>
  <c r="E107"/>
  <c r="E104"/>
  <c r="E102"/>
  <c r="E99"/>
  <c r="E98" s="1"/>
  <c r="E388"/>
  <c r="E340"/>
  <c r="E333" l="1"/>
  <c r="E332" s="1"/>
  <c r="E326"/>
  <c r="E67"/>
  <c r="E62"/>
  <c r="E41"/>
  <c r="E38"/>
  <c r="E35"/>
  <c r="E26"/>
  <c r="E22"/>
  <c r="E20"/>
  <c r="E12"/>
  <c r="E11" s="1"/>
  <c r="E10" s="1"/>
  <c r="E48"/>
  <c r="E47"/>
  <c r="E484"/>
  <c r="E239"/>
  <c r="E79"/>
  <c r="E74"/>
  <c r="E58"/>
  <c r="E403"/>
  <c r="E399"/>
  <c r="E400"/>
  <c r="E398"/>
  <c r="E397"/>
  <c r="E387"/>
  <c r="E386" s="1"/>
  <c r="E384"/>
  <c r="E383" s="1"/>
  <c r="E385"/>
  <c r="E348"/>
  <c r="E347" s="1"/>
  <c r="E346" s="1"/>
  <c r="E345" s="1"/>
  <c r="E341"/>
  <c r="E339"/>
  <c r="E308"/>
  <c r="E307"/>
  <c r="E306"/>
  <c r="E252"/>
  <c r="E251" s="1"/>
  <c r="E235"/>
  <c r="E184" l="1"/>
  <c r="E467"/>
  <c r="E469"/>
  <c r="E470"/>
  <c r="E472"/>
  <c r="E471" s="1"/>
  <c r="E466" l="1"/>
  <c r="E415" l="1"/>
  <c r="E414" s="1"/>
  <c r="E413" s="1"/>
  <c r="E416"/>
  <c r="E359"/>
  <c r="E360"/>
  <c r="E330"/>
  <c r="E313"/>
  <c r="E312"/>
  <c r="E278"/>
  <c r="E276"/>
  <c r="E274"/>
  <c r="E272"/>
  <c r="E270"/>
  <c r="E265"/>
  <c r="E232"/>
  <c r="E225"/>
  <c r="E206"/>
  <c r="E193"/>
  <c r="E191" l="1"/>
  <c r="E175"/>
  <c r="E167"/>
  <c r="E165"/>
  <c r="E163"/>
  <c r="E130"/>
  <c r="E93"/>
  <c r="E92" s="1"/>
  <c r="E89" s="1"/>
  <c r="E86"/>
  <c r="E84"/>
  <c r="E82"/>
  <c r="E81" s="1"/>
  <c r="E32"/>
  <c r="E31"/>
  <c r="E19"/>
  <c r="E18" s="1"/>
  <c r="E15" s="1"/>
  <c r="E442" l="1"/>
  <c r="E228"/>
  <c r="E227" s="1"/>
  <c r="E224" s="1"/>
  <c r="E430"/>
  <c r="E429" s="1"/>
  <c r="E418" s="1"/>
  <c r="E123"/>
  <c r="E409"/>
  <c r="E408" s="1"/>
  <c r="E407" s="1"/>
  <c r="E406" s="1"/>
  <c r="E405" s="1"/>
  <c r="E284"/>
  <c r="E215"/>
  <c r="E178"/>
  <c r="E131"/>
  <c r="E453" l="1"/>
  <c r="E451" s="1"/>
  <c r="E459"/>
  <c r="E457" s="1"/>
  <c r="E456"/>
  <c r="E454" s="1"/>
  <c r="E378"/>
  <c r="E377"/>
  <c r="E376"/>
  <c r="E369"/>
  <c r="E368"/>
  <c r="E344"/>
  <c r="E343" s="1"/>
  <c r="E338"/>
  <c r="E337" s="1"/>
  <c r="E325"/>
  <c r="E324" s="1"/>
  <c r="E52"/>
  <c r="E51" s="1"/>
  <c r="E50" s="1"/>
  <c r="E220"/>
  <c r="E328" l="1"/>
  <c r="E323" s="1"/>
  <c r="E483" l="1"/>
  <c r="E482" s="1"/>
  <c r="E481" s="1"/>
  <c r="E479"/>
  <c r="E478" s="1"/>
  <c r="E477" s="1"/>
  <c r="E465"/>
  <c r="E462"/>
  <c r="E461" s="1"/>
  <c r="E447"/>
  <c r="E444"/>
  <c r="E437"/>
  <c r="E436" s="1"/>
  <c r="E434"/>
  <c r="E433" s="1"/>
  <c r="E432" s="1"/>
  <c r="E401"/>
  <c r="E395"/>
  <c r="E382"/>
  <c r="E381" s="1"/>
  <c r="E375"/>
  <c r="E367"/>
  <c r="E366" s="1"/>
  <c r="E358"/>
  <c r="E351"/>
  <c r="E350" s="1"/>
  <c r="E336"/>
  <c r="E335" s="1"/>
  <c r="E334" s="1"/>
  <c r="E322"/>
  <c r="E321" s="1"/>
  <c r="E316"/>
  <c r="E315" s="1"/>
  <c r="E311"/>
  <c r="E305"/>
  <c r="E304" s="1"/>
  <c r="E303" s="1"/>
  <c r="E300"/>
  <c r="E298"/>
  <c r="E296"/>
  <c r="E294"/>
  <c r="E292"/>
  <c r="E288"/>
  <c r="E282"/>
  <c r="E280"/>
  <c r="E268"/>
  <c r="E266"/>
  <c r="E264"/>
  <c r="E262"/>
  <c r="E261" s="1"/>
  <c r="E258"/>
  <c r="E257" s="1"/>
  <c r="E256" s="1"/>
  <c r="E255" s="1"/>
  <c r="E250"/>
  <c r="E249" s="1"/>
  <c r="E248" s="1"/>
  <c r="E246"/>
  <c r="E244"/>
  <c r="E242"/>
  <c r="E238"/>
  <c r="E237" s="1"/>
  <c r="E234"/>
  <c r="E231" s="1"/>
  <c r="E218"/>
  <c r="E217" s="1"/>
  <c r="E213"/>
  <c r="E211"/>
  <c r="E209"/>
  <c r="E207"/>
  <c r="E205"/>
  <c r="E203"/>
  <c r="E201"/>
  <c r="E198"/>
  <c r="E196"/>
  <c r="E194"/>
  <c r="E192"/>
  <c r="E190"/>
  <c r="E188"/>
  <c r="E183"/>
  <c r="E182" s="1"/>
  <c r="E181" s="1"/>
  <c r="E176"/>
  <c r="E174"/>
  <c r="E172"/>
  <c r="E170"/>
  <c r="E161"/>
  <c r="E159"/>
  <c r="E157"/>
  <c r="E155"/>
  <c r="E153"/>
  <c r="E148"/>
  <c r="E146"/>
  <c r="E144"/>
  <c r="E142"/>
  <c r="E140"/>
  <c r="E138"/>
  <c r="E136"/>
  <c r="E135" s="1"/>
  <c r="E129"/>
  <c r="E127"/>
  <c r="E126" s="1"/>
  <c r="E122"/>
  <c r="E121" s="1"/>
  <c r="E120" s="1"/>
  <c r="E113"/>
  <c r="E112" s="1"/>
  <c r="E106"/>
  <c r="E101"/>
  <c r="E85"/>
  <c r="E83"/>
  <c r="E78"/>
  <c r="E77" s="1"/>
  <c r="E76" s="1"/>
  <c r="E72"/>
  <c r="E71" s="1"/>
  <c r="E70" s="1"/>
  <c r="E69"/>
  <c r="E68" s="1"/>
  <c r="E66"/>
  <c r="E65"/>
  <c r="E64" s="1"/>
  <c r="E60"/>
  <c r="E56"/>
  <c r="E49"/>
  <c r="E34"/>
  <c r="E30"/>
  <c r="E287" l="1"/>
  <c r="E412"/>
  <c r="E417"/>
  <c r="E309"/>
  <c r="E310"/>
  <c r="E230"/>
  <c r="E223" s="1"/>
  <c r="E241"/>
  <c r="E240" s="1"/>
  <c r="E260"/>
  <c r="E254" s="1"/>
  <c r="E441"/>
  <c r="E440" s="1"/>
  <c r="E55"/>
  <c r="E200"/>
  <c r="E152"/>
  <c r="E29"/>
  <c r="E28" s="1"/>
  <c r="E14"/>
  <c r="E394"/>
  <c r="E390" s="1"/>
  <c r="E389" s="1"/>
  <c r="E380" s="1"/>
  <c r="E80"/>
  <c r="E370"/>
  <c r="E365" s="1"/>
  <c r="E364" s="1"/>
  <c r="E460"/>
  <c r="E46"/>
  <c r="E45" s="1"/>
  <c r="E44" s="1"/>
  <c r="E125"/>
  <c r="E124" s="1"/>
  <c r="E118"/>
  <c r="E119"/>
  <c r="E476"/>
  <c r="E291"/>
  <c r="E290" s="1"/>
  <c r="E286" s="1"/>
  <c r="E97"/>
  <c r="E96" s="1"/>
  <c r="E95" s="1"/>
  <c r="E187"/>
  <c r="E349"/>
  <c r="E134"/>
  <c r="E133" s="1"/>
  <c r="E151"/>
  <c r="E150" s="1"/>
  <c r="E302"/>
  <c r="E320" l="1"/>
  <c r="E54"/>
  <c r="E9" s="1"/>
  <c r="E222"/>
  <c r="E186"/>
  <c r="E185" s="1"/>
  <c r="E117" s="1"/>
  <c r="E490" l="1"/>
</calcChain>
</file>

<file path=xl/sharedStrings.xml><?xml version="1.0" encoding="utf-8"?>
<sst xmlns="http://schemas.openxmlformats.org/spreadsheetml/2006/main" count="2843" uniqueCount="483">
  <si>
    <t>Благовещенской</t>
  </si>
  <si>
    <t>городской Думы</t>
  </si>
  <si>
    <t>тыс.руб.</t>
  </si>
  <si>
    <t>Наименование</t>
  </si>
  <si>
    <t>РПР</t>
  </si>
  <si>
    <t>ЦСР</t>
  </si>
  <si>
    <t>ВР</t>
  </si>
  <si>
    <t>Сумма</t>
  </si>
  <si>
    <t>Общегосударственные вопросы</t>
  </si>
  <si>
    <t>0100</t>
  </si>
  <si>
    <t>Глава муниципального образования</t>
  </si>
  <si>
    <t>0102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</si>
  <si>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</si>
  <si>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</si>
  <si>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</si>
  <si>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</si>
  <si>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</si>
  <si>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</si>
  <si>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</si>
  <si>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</si>
  <si>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</si>
  <si>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</si>
  <si>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</si>
  <si>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</si>
  <si>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</si>
  <si>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</si>
  <si>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</si>
  <si>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</si>
  <si>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</si>
  <si>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</si>
  <si>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</si>
  <si>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</si>
  <si>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</si>
  <si>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</si>
  <si>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</si>
  <si>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</si>
  <si>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</si>
  <si>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</si>
  <si>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</si>
  <si>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</si>
  <si>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</si>
  <si>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</si>
  <si>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</si>
  <si>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</si>
  <si>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</si>
  <si>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</si>
  <si>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</si>
  <si>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</si>
  <si>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</si>
  <si>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</si>
  <si>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</si>
  <si>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</si>
  <si>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</si>
  <si>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</si>
  <si>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</si>
  <si>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</si>
  <si>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</si>
  <si>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</si>
  <si>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</si>
  <si>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</si>
  <si>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</si>
  <si>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</si>
  <si>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</si>
  <si>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</si>
  <si>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</si>
  <si>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</si>
  <si>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</si>
  <si>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</si>
  <si>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</si>
  <si>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</si>
  <si>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</si>
  <si>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</si>
  <si>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</si>
  <si>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</si>
  <si>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</si>
  <si>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</si>
  <si>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</si>
  <si>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</si>
  <si>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</si>
  <si>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</si>
  <si>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</si>
  <si>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</si>
  <si>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</si>
  <si>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</si>
  <si>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</si>
  <si>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</si>
  <si>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</si>
  <si>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</si>
  <si>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</si>
  <si>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</si>
  <si>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</si>
  <si>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</si>
  <si>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</si>
  <si>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</si>
  <si>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</si>
  <si>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</si>
  <si>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</si>
  <si>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</si>
  <si>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</si>
  <si>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</si>
  <si>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</si>
  <si>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</si>
  <si>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</si>
  <si>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</si>
  <si>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</si>
  <si>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</si>
  <si>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</si>
  <si>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</si>
  <si>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</si>
  <si>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</si>
  <si>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</si>
  <si>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</si>
  <si>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</si>
  <si>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</si>
  <si>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</si>
  <si>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</si>
  <si>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</si>
  <si>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</si>
  <si>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</si>
  <si>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</si>
  <si>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</si>
  <si>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</si>
  <si>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</si>
  <si>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</si>
  <si>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</si>
  <si>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</si>
  <si>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</si>
  <si>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</si>
  <si>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</si>
  <si>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</si>
  <si>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</si>
  <si>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</si>
  <si>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</si>
  <si>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</si>
  <si>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</si>
  <si>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</si>
  <si>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</si>
  <si>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</si>
  <si>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</si>
  <si>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</si>
  <si>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</si>
  <si>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</si>
  <si>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</si>
  <si>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</si>
  <si>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</si>
  <si>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</si>
  <si>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</si>
  <si>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</si>
  <si>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</si>
  <si>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</si>
  <si>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</si>
  <si>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</si>
  <si>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</si>
  <si>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</si>
  <si>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</si>
  <si>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</si>
  <si>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</si>
  <si>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</si>
  <si>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</si>
  <si>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</si>
  <si>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</si>
  <si>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</si>
  <si>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</si>
  <si>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</si>
  <si>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</si>
  <si>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</si>
  <si>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</si>
  <si>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</si>
  <si>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</si>
  <si>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</si>
  <si>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</si>
  <si>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</si>
  <si>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</si>
  <si>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</si>
  <si>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</si>
  <si>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</si>
  <si>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</si>
  <si>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</si>
  <si>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</si>
  <si>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</si>
  <si>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</si>
  <si>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</si>
  <si>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</si>
  <si>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</si>
  <si>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</si>
  <si>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</si>
  <si>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</si>
  <si>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</si>
  <si>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</si>
  <si>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</si>
  <si>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</si>
  <si>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</si>
  <si>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</si>
  <si>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</si>
  <si>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</si>
  <si>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</si>
  <si>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</si>
  <si>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Строительство здания бизнес-инкубатора (проектные работы)</t>
  </si>
  <si>
    <t>09 2 4020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</si>
  <si>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</si>
  <si>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</si>
  <si>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</si>
  <si>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</si>
  <si>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</si>
  <si>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</si>
  <si>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</si>
  <si>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</si>
  <si>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</si>
  <si>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</si>
  <si>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</si>
  <si>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</si>
  <si>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</si>
  <si>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</si>
  <si>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</si>
  <si>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</si>
  <si>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</si>
  <si>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</si>
  <si>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</si>
  <si>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</si>
  <si>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</si>
  <si>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</si>
  <si>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</si>
  <si>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</si>
  <si>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</si>
  <si>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</si>
  <si>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</si>
  <si>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</si>
  <si>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</si>
  <si>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</si>
  <si>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</si>
  <si>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</si>
  <si>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</si>
  <si>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</si>
  <si>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</si>
  <si>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</si>
  <si>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</si>
  <si>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</si>
  <si>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</si>
  <si>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</si>
  <si>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</si>
  <si>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</si>
  <si>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</si>
  <si>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</si>
  <si>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</si>
  <si>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</si>
  <si>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</si>
  <si>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</si>
  <si>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</si>
  <si>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</si>
  <si>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</si>
  <si>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</si>
  <si>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</si>
  <si>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</si>
  <si>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</si>
  <si>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</si>
  <si>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</si>
  <si>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03 4 6018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</si>
  <si>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</si>
  <si>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</si>
  <si>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</si>
  <si>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</si>
  <si>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</si>
  <si>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</si>
  <si>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</si>
  <si>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</si>
  <si>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</si>
  <si>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</si>
  <si>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</si>
  <si>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</si>
  <si>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08 4 4003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</si>
  <si>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</si>
  <si>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</si>
  <si>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</si>
  <si>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</si>
  <si>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</si>
  <si>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</si>
  <si>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</si>
  <si>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</si>
  <si>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</si>
  <si>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</si>
  <si>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</si>
  <si>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</si>
  <si>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</si>
  <si>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</si>
  <si>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</si>
  <si>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</si>
  <si>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</si>
  <si>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</si>
  <si>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</si>
  <si>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</si>
  <si>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</si>
  <si>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</si>
  <si>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</si>
  <si>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</si>
  <si>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</si>
  <si>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</si>
  <si>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</si>
  <si>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</si>
  <si>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</si>
  <si>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</si>
  <si>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</si>
  <si>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</si>
  <si>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</si>
  <si>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</si>
  <si>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</si>
  <si>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</si>
  <si>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</si>
  <si>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</si>
  <si>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</si>
  <si>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</si>
  <si>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Другие вопросы в области образования</t>
  </si>
  <si>
    <t>0709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</si>
  <si>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</si>
  <si>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</si>
  <si>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</si>
  <si>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</si>
  <si>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</si>
  <si>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</si>
  <si>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</si>
  <si>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</si>
  <si>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</si>
  <si>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</si>
  <si>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</si>
  <si>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</si>
  <si>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</si>
  <si>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</si>
  <si>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</si>
  <si>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</si>
  <si>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</si>
  <si>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</si>
  <si>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</si>
  <si>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</si>
  <si>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</si>
  <si>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</si>
  <si>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</si>
  <si>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</si>
  <si>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</si>
  <si>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</si>
  <si>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</si>
  <si>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</si>
  <si>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</si>
  <si>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</si>
  <si>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</si>
  <si>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</si>
  <si>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</si>
  <si>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</si>
  <si>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</si>
  <si>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</si>
  <si>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</si>
  <si>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</si>
  <si>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</si>
  <si>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</si>
  <si>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</si>
  <si>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</si>
  <si>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</si>
  <si>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</si>
  <si>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</si>
  <si>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</si>
  <si>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</si>
  <si>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</si>
  <si>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</si>
  <si>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</si>
  <si>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</si>
  <si>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</si>
  <si>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</si>
  <si>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</si>
  <si>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</si>
  <si>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</si>
  <si>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</si>
  <si>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</si>
  <si>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</si>
  <si>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</si>
  <si>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</si>
  <si>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</si>
  <si>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</si>
  <si>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</si>
  <si>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</si>
  <si>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</si>
  <si>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</si>
  <si>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</si>
  <si>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</si>
  <si>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</si>
  <si>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</si>
  <si>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</si>
  <si>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</si>
  <si>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</si>
  <si>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</si>
  <si>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</si>
  <si>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</si>
  <si>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</si>
  <si>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</si>
  <si>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</si>
  <si>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</si>
  <si>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</si>
  <si>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</si>
  <si>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</si>
  <si>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</si>
  <si>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</si>
  <si>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</si>
  <si>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</si>
  <si>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</si>
  <si>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</si>
  <si>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</si>
  <si>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</si>
  <si>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</si>
  <si>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</si>
  <si>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</si>
  <si>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</si>
  <si>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</si>
  <si>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</si>
  <si>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</si>
  <si>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</si>
  <si>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</si>
  <si>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>Обеспечение мероприятия по землеустройству и землепользованию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</si>
  <si>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</si>
  <si>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</si>
  <si>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</si>
  <si>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</si>
  <si>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Городское кладбище восточнее 17 км. Новотроицкого шоссе (Благоустройство II очереди строительства)</t>
  </si>
  <si>
    <t xml:space="preserve">к решению 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</si>
  <si>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</si>
  <si>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Социальное обеспечение населения
</t>
  </si>
  <si>
    <t xml:space="preserve">Разработка проектно-сметной документации на осуществление комплекса мер капитального характера по предотвращению подтопления территории г.Благовещенска в районе Асташинских озер </t>
  </si>
  <si>
    <t>Обеспечение мероприятий по градостроительной деятельности</t>
  </si>
  <si>
    <t>11 0 1050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</si>
  <si>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2015 год</t>
  </si>
  <si>
    <t>Приложение № 6</t>
  </si>
  <si>
    <t>04 2 7000</t>
  </si>
  <si>
    <t>04 2 8770</t>
  </si>
  <si>
    <t>Капитальные вложения в объекты муниципальной собственности подпрограммы «Развитие водохозяйственного комплекса и охрана окружающей среды в Амурской области» государственной программы «Охрана окружающей среды в Амурской области на 2014-2020 годы» в рамках подпрограммы «Охрана окружающей среды и обеспечение экологической безопасности населения города Благовещенска» муниципальной программы «Обеспечение безопасности жизнедеятельности населения и территории города Благовещенска на 2015-2020 годы»</t>
  </si>
  <si>
    <t>08 4 8711</t>
  </si>
  <si>
    <r>
      <t>Осуществление дорожной деятельности в отношении автомобильных дорог местного значения и сооружений на них по мероприятиям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подпрограммы «Развитие сети автомобильных дорог общего пользования Амурской области» государственной программы «Развитие транспортной системы Амурской области на 2014 – 2020 годы» в рамках подпрограммы «Осуществление дорожной деятельности в отношении автомобильных дорог общего пользования местного значения» муниципальной программы «Развитие транспортной системы города Благовещенска на 2015-2020 годы»</t>
    </r>
  </si>
  <si>
    <t>02 1 8748</t>
  </si>
  <si>
    <r>
      <t>Поддержка и развитие субъектов малого и среднего предпринимательства, включая крестьянские (фермерские) хозяйства по мероприятиям подпрограммы «Развитие субъектов малого и среднего предпринимательства на территории Амурской области»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sz val="11"/>
        <color rgb="FFFF0000"/>
        <rFont val="Times New Roman"/>
        <family val="1"/>
        <charset val="204"/>
      </rPr>
      <t>государственной программы «Экономическое развитие и инновационная экономика Амурской области на 2014-2020 годы» в рамках подпрограммы «Развитие малого и среднего предпринимательства» муниципальной программы «Экономическое развитие города Благовещенска на 2015-2020 годы»</t>
    </r>
  </si>
  <si>
    <t>09 2 8747</t>
  </si>
  <si>
    <t>Капитальные вложения в объекты муниципальной собственности подпрограммы "Обеспечение инженерной инфраструктурой земельных участков под строительство жилья на территории области" государственной программы «Обеспечение доступным и качественным жильем населения Амурской области на 2014 – 2020 годы» в рамках подпрограммы "Повышение качества и надежности жилищно-коммунального обслуживания населения, обеспечение доступности коммунальных услуг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</si>
  <si>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03 1 8711</t>
  </si>
  <si>
    <t>Здравоохранение</t>
  </si>
  <si>
    <t>Другие вопросы в области здравоохранения</t>
  </si>
  <si>
    <t>Субсидии на софинансирование расходных обязательств по выполнению полномочий органов местного самоуправления по вопросам местного значения</t>
  </si>
  <si>
    <t>Прочие мероприятия, осуществляемые за счет межбюджетных трансфертов прошлых лет из областного бюджета</t>
  </si>
  <si>
    <t>0900</t>
  </si>
  <si>
    <t>0909</t>
  </si>
  <si>
    <t>00 2 0000</t>
  </si>
  <si>
    <t>00 2 8898</t>
  </si>
  <si>
    <t>Капитальный ремонт жилых помещений инвалидов и ветеранов Великой Отечественной войны 1941 – 1945 гг. в рамках подпрограммы «Улучшение жилищных условий отдельных категорий граждан, проживающих на территории области» государственной программы «Обеспечение доступным и качественным жильем населения Амурской области на 2014 – 2020 годы»</t>
  </si>
  <si>
    <t>00 2 7011</t>
  </si>
  <si>
    <t>Обеспечение мероприятий по переселению граждан из аварийного жилищного фонда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"Обеспечение доступным и качественным жильем населения Амурской области на 2014-2020 годы"</t>
  </si>
  <si>
    <t>00 2 9502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</si>
  <si>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 государственной программы "Обеспечение доступным и качественным жильем населения Амурской области на 2014-2020 годы"</t>
  </si>
  <si>
    <t>00 1 5082</t>
  </si>
  <si>
    <t>Магистральные улицы Северного планировочного района г.Благовещенска, Амурская область (ул.Шафира, ул.Муравьева-Амурского, ул.Зелёная) (в т.ч. проектные работы)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</si>
  <si>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семьям. Улица Центральная на участке от улицы Театральная до улицы Дальняя г.Благовещенска</t>
  </si>
  <si>
    <t>Строительство дорог в районе "5-ой стройки" для обеспечения транспортной инфраструктурой земельных участков, предоставленных многодетным семьям. Улица Ромашковая на участке от улицы Центральная до улицы Энтузиастов г.Благовещенск</t>
  </si>
  <si>
    <t>02 1 4032</t>
  </si>
  <si>
    <t>02 1 4041</t>
  </si>
  <si>
    <t>02 1 4042</t>
  </si>
  <si>
    <t>Многоквартирные жилые дома в 800 кв. г.Благовещенска</t>
  </si>
  <si>
    <t>01 1 4040</t>
  </si>
  <si>
    <t>Реконструкция очистных сооружений Северного жилого района, г.Благовещенск, Амурская область (в т.ч. проектные работы)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</si>
  <si>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3-я очередь</t>
  </si>
  <si>
    <t>Строительство электрических сетей в Северном планировочном районе города Благовещенска</t>
  </si>
  <si>
    <t>Закольцовка водопроводных сетей в Северном планировочном районе (в т.ч. проектные работы)</t>
  </si>
  <si>
    <t>03 1 4033</t>
  </si>
  <si>
    <t>03 1 4034</t>
  </si>
  <si>
    <t>03 1 4035</t>
  </si>
  <si>
    <t>03 1 4036</t>
  </si>
  <si>
    <t>Строительство электрических сетей в районе "5-я стройка"</t>
  </si>
  <si>
    <t>03 1 4039</t>
  </si>
  <si>
    <t>Городское кладбище (проектные работы)</t>
  </si>
  <si>
    <t>08 4 4038</t>
  </si>
  <si>
    <t>Детский сад на 170 мест в кварталах 424, 449 г.Благовещенска</t>
  </si>
  <si>
    <t>04 1 4037</t>
  </si>
  <si>
    <t>Муниципальная адресная программа "Переселение граждан из аварийного жилищного фонда с учетом необходимости развития жилищного строительства на территории Амурской области в 2013-2017 годах"</t>
  </si>
  <si>
    <t>Обеспечение мероприятий по сносу аварийных домов</t>
  </si>
  <si>
    <t>12 0 0000</t>
  </si>
  <si>
    <t>12 0 1051</t>
  </si>
  <si>
    <t>Строительство сетей водоснабжения туристко-развлекательной зоны "Золотая миля" (в том числе проектные работы)</t>
  </si>
  <si>
    <t>Инженерная инфраструктура объектов Северного планировочного района г. Благовещенска I этап (в том числе проектные работы)</t>
  </si>
  <si>
    <r>
      <t>Осуществление дорожной деятельности в отношении автомобильных дорог местного значения и сооружений на них по мероприятиям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подпрограммы «Развитие сети автомобильных дорог общего пользования Амурской области» государственной программы «Развитие транспортной системы Амурской области на 2014 – 2020 годы» в рамках подпрограммы «Осуществление дорожной деятельности в отношении автомобильных дорог общего пользования местного значения» муниципальной программы «Развитие транспортной системы города Благовещенска на 2015-2020 годы»</t>
    </r>
  </si>
  <si>
    <r>
      <t>Поддержка и развитие субъектов малого и среднего предпринимательства, включая крестьянские (фермерские) хозяйства по мероприятиям подпрограммы «Развитие субъектов малого и среднего предпринимательства на территории Амурской области»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государственной программы «Экономическое развитие и инновационная экономика Амурской области на 2014-2020 годы» в рамках подпрограммы «Развитие малого и среднего предпринимательства» муниципальной программы «Экономическое развитие города Благовещенска на 2015-2020 годы»</t>
    </r>
  </si>
  <si>
    <t>Субсидии юридическим лицам на возмещение затрат, связанных с выполнением работ по содержанию и ремонту улично-дорожной сети города Благовещенска</t>
  </si>
  <si>
    <t>02 1 6027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</si>
</sst>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.5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0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7" fillId="0" borderId="0"/>
    <xf numFmtId="0" fontId="5" fillId="0" borderId="0"/>
  </cellStyleXfs>
  <cellXfs count="96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9" fontId="6" fillId="0" borderId="0" xfId="3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49" fontId="6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center" wrapText="1"/>
    </xf>
    <xf numFmtId="164" fontId="6" fillId="0" borderId="0" xfId="2" applyNumberFormat="1" applyFont="1" applyFill="1" applyAlignment="1">
      <alignment horizontal="right"/>
    </xf>
    <xf numFmtId="0" fontId="1" fillId="0" borderId="0" xfId="0" applyFont="1" applyFill="1"/>
    <xf numFmtId="164" fontId="6" fillId="0" borderId="0" xfId="1" applyNumberFormat="1" applyFont="1" applyFill="1" applyAlignment="1">
      <alignment horizontal="right"/>
    </xf>
    <xf numFmtId="0" fontId="9" fillId="0" borderId="0" xfId="0" applyFont="1" applyFill="1"/>
    <xf numFmtId="164" fontId="6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0" xfId="2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4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vertical="center" wrapText="1"/>
    </xf>
    <xf numFmtId="49" fontId="6" fillId="0" borderId="0" xfId="0" applyNumberFormat="1" applyFont="1" applyFill="1" applyAlignment="1"/>
    <xf numFmtId="0" fontId="3" fillId="0" borderId="0" xfId="0" applyFont="1" applyFill="1"/>
    <xf numFmtId="1" fontId="3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164" fontId="9" fillId="0" borderId="0" xfId="0" applyNumberFormat="1" applyFont="1" applyFill="1"/>
    <xf numFmtId="164" fontId="10" fillId="0" borderId="0" xfId="0" applyNumberFormat="1" applyFont="1" applyFill="1"/>
    <xf numFmtId="0" fontId="6" fillId="0" borderId="0" xfId="0" applyFont="1" applyFill="1" applyAlignment="1">
      <alignment horizontal="left" wrapText="1"/>
    </xf>
    <xf numFmtId="49" fontId="10" fillId="0" borderId="0" xfId="1" applyNumberFormat="1" applyFont="1" applyFill="1" applyBorder="1" applyAlignment="1">
      <alignment horizontal="center"/>
    </xf>
    <xf numFmtId="1" fontId="10" fillId="0" borderId="0" xfId="1" applyNumberFormat="1" applyFont="1" applyFill="1" applyBorder="1" applyAlignment="1">
      <alignment horizontal="left" wrapText="1"/>
    </xf>
    <xf numFmtId="0" fontId="10" fillId="0" borderId="0" xfId="0" applyFont="1" applyBorder="1" applyAlignment="1">
      <alignment horizontal="justify" vertical="top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Border="1" applyAlignment="1">
      <alignment vertical="top" wrapText="1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49" fontId="10" fillId="0" borderId="0" xfId="1" applyNumberFormat="1" applyFont="1" applyFill="1" applyAlignment="1">
      <alignment horizontal="center"/>
    </xf>
    <xf numFmtId="0" fontId="10" fillId="0" borderId="0" xfId="1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0" fontId="12" fillId="0" borderId="0" xfId="2" applyFont="1" applyFill="1" applyAlignment="1">
      <alignment wrapText="1"/>
    </xf>
    <xf numFmtId="0" fontId="10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wrapText="1"/>
    </xf>
    <xf numFmtId="0" fontId="13" fillId="0" borderId="0" xfId="0" applyFont="1" applyFill="1" applyAlignment="1">
      <alignment horizontal="left" vertical="center" wrapText="1"/>
    </xf>
    <xf numFmtId="1" fontId="13" fillId="0" borderId="0" xfId="0" applyNumberFormat="1" applyFont="1" applyFill="1" applyBorder="1" applyAlignment="1">
      <alignment horizontal="left" wrapText="1"/>
    </xf>
    <xf numFmtId="49" fontId="10" fillId="0" borderId="0" xfId="0" applyNumberFormat="1" applyFont="1" applyFill="1" applyBorder="1" applyAlignment="1">
      <alignment horizontal="center"/>
    </xf>
    <xf numFmtId="1" fontId="11" fillId="0" borderId="0" xfId="1" applyNumberFormat="1" applyFont="1" applyFill="1" applyBorder="1" applyAlignment="1">
      <alignment horizontal="left" wrapText="1"/>
    </xf>
    <xf numFmtId="0" fontId="10" fillId="0" borderId="0" xfId="4" applyFont="1" applyFill="1" applyAlignment="1">
      <alignment wrapText="1"/>
    </xf>
    <xf numFmtId="0" fontId="6" fillId="0" borderId="0" xfId="0" applyFont="1" applyBorder="1" applyAlignment="1">
      <alignment horizontal="justify" vertical="top" wrapText="1"/>
    </xf>
    <xf numFmtId="0" fontId="14" fillId="0" borderId="0" xfId="2" applyFont="1" applyFill="1" applyAlignment="1">
      <alignment wrapText="1"/>
    </xf>
    <xf numFmtId="1" fontId="14" fillId="0" borderId="0" xfId="1" applyNumberFormat="1" applyFont="1" applyFill="1" applyBorder="1" applyAlignment="1">
      <alignment horizontal="left" wrapText="1"/>
    </xf>
    <xf numFmtId="1" fontId="6" fillId="0" borderId="0" xfId="0" applyNumberFormat="1" applyFont="1" applyFill="1" applyBorder="1" applyAlignment="1">
      <alignment horizontal="left" wrapText="1"/>
    </xf>
    <xf numFmtId="0" fontId="6" fillId="0" borderId="0" xfId="0" applyFont="1" applyBorder="1" applyAlignment="1">
      <alignment vertical="top" wrapText="1"/>
    </xf>
    <xf numFmtId="0" fontId="6" fillId="0" borderId="0" xfId="4" applyFont="1" applyFill="1" applyAlignment="1">
      <alignment wrapText="1"/>
    </xf>
    <xf numFmtId="0" fontId="14" fillId="0" borderId="0" xfId="1" applyFont="1" applyFill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0"/>
  <sheetViews>
    <sheetView zoomScale="75" zoomScaleNormal="75" workbookViewId="0">
      <selection activeCell="P10" sqref="P10"/>
    </sheetView>
  </sheetViews>
  <sheetFormatPr defaultRowHeight="15"/>
  <cols>
    <col min="1" max="1" width="63.28515625" style="56" customWidth="1"/>
    <col min="2" max="2" width="9.140625" style="29"/>
    <col min="3" max="3" width="10.140625" style="27" customWidth="1"/>
    <col min="4" max="4" width="6.85546875" style="29" customWidth="1"/>
    <col min="5" max="5" width="12.42578125" style="34" customWidth="1"/>
    <col min="6" max="16384" width="9.140625" style="27"/>
  </cols>
  <sheetData>
    <row r="1" spans="1:5" s="25" customFormat="1" ht="12.75">
      <c r="A1" s="35"/>
      <c r="B1" s="1"/>
      <c r="C1" s="2"/>
      <c r="D1" s="94" t="s">
        <v>426</v>
      </c>
      <c r="E1" s="94"/>
    </row>
    <row r="2" spans="1:5" s="25" customFormat="1" ht="12.75">
      <c r="A2" s="35"/>
      <c r="B2" s="1"/>
      <c r="C2" s="2"/>
      <c r="D2" s="94" t="s">
        <v>419</v>
      </c>
      <c r="E2" s="94"/>
    </row>
    <row r="3" spans="1:5" s="25" customFormat="1" ht="12.75">
      <c r="A3" s="35"/>
      <c r="B3" s="1"/>
      <c r="C3" s="2"/>
      <c r="D3" s="94" t="s">
        <v>0</v>
      </c>
      <c r="E3" s="94"/>
    </row>
    <row r="4" spans="1:5" s="25" customFormat="1" ht="12.75">
      <c r="A4" s="35"/>
      <c r="B4" s="1"/>
      <c r="C4" s="2"/>
      <c r="D4" s="94" t="s">
        <v>1</v>
      </c>
      <c r="E4" s="94"/>
    </row>
    <row r="5" spans="1:5" s="25" customFormat="1" ht="12.75">
      <c r="A5" s="35"/>
      <c r="B5" s="1"/>
      <c r="C5" s="2"/>
      <c r="D5" s="95"/>
      <c r="E5" s="95"/>
    </row>
    <row r="6" spans="1:5" s="25" customFormat="1" ht="49.5" customHeight="1">
      <c r="A6" s="93" t="s">
        <v>425</v>
      </c>
      <c r="B6" s="93"/>
      <c r="C6" s="93"/>
      <c r="D6" s="93"/>
      <c r="E6" s="93"/>
    </row>
    <row r="7" spans="1:5" s="25" customFormat="1" ht="12.75">
      <c r="A7" s="35"/>
      <c r="B7" s="1"/>
      <c r="C7" s="2"/>
      <c r="D7" s="1"/>
      <c r="E7" s="3" t="s">
        <v>2</v>
      </c>
    </row>
    <row r="8" spans="1:5" s="25" customFormat="1" ht="18.75" customHeight="1">
      <c r="A8" s="36" t="s">
        <v>3</v>
      </c>
      <c r="B8" s="4" t="s">
        <v>4</v>
      </c>
      <c r="C8" s="5" t="s">
        <v>5</v>
      </c>
      <c r="D8" s="4" t="s">
        <v>6</v>
      </c>
      <c r="E8" s="30" t="s">
        <v>7</v>
      </c>
    </row>
    <row r="9" spans="1:5">
      <c r="A9" s="37" t="s">
        <v>8</v>
      </c>
      <c r="B9" s="7" t="s">
        <v>9</v>
      </c>
      <c r="C9" s="8"/>
      <c r="D9" s="9"/>
      <c r="E9" s="31">
        <f>E10+E14+E28+E44+E50+E54</f>
        <v>503013.8</v>
      </c>
    </row>
    <row r="10" spans="1:5" ht="33" customHeight="1">
      <c r="A10" s="37" t="s">
        <v>420</v>
      </c>
      <c r="B10" s="7" t="s">
        <v>11</v>
      </c>
      <c r="C10" s="8"/>
      <c r="D10" s="9"/>
      <c r="E10" s="32">
        <f>E11</f>
        <v>2113.6</v>
      </c>
    </row>
    <row r="11" spans="1:5">
      <c r="A11" s="38" t="s">
        <v>16</v>
      </c>
      <c r="B11" s="10" t="s">
        <v>11</v>
      </c>
      <c r="C11" s="11" t="s">
        <v>17</v>
      </c>
      <c r="D11" s="9"/>
      <c r="E11" s="28">
        <f>E12</f>
        <v>2113.6</v>
      </c>
    </row>
    <row r="12" spans="1:5">
      <c r="A12" s="64" t="s">
        <v>10</v>
      </c>
      <c r="B12" s="10" t="s">
        <v>11</v>
      </c>
      <c r="C12" s="11" t="s">
        <v>12</v>
      </c>
      <c r="D12" s="9"/>
      <c r="E12" s="28">
        <f>E13</f>
        <v>2113.6</v>
      </c>
    </row>
    <row r="13" spans="1:5" ht="60">
      <c r="A13" s="38" t="s">
        <v>13</v>
      </c>
      <c r="B13" s="10" t="s">
        <v>11</v>
      </c>
      <c r="C13" s="11" t="s">
        <v>12</v>
      </c>
      <c r="D13" s="12">
        <v>100</v>
      </c>
      <c r="E13" s="28">
        <v>2113.6</v>
      </c>
    </row>
    <row r="14" spans="1:5" ht="42.75">
      <c r="A14" s="37" t="s">
        <v>14</v>
      </c>
      <c r="B14" s="7" t="s">
        <v>15</v>
      </c>
      <c r="C14" s="8"/>
      <c r="D14" s="9"/>
      <c r="E14" s="31">
        <f>SUM(E15)</f>
        <v>32830.300000000003</v>
      </c>
    </row>
    <row r="15" spans="1:5">
      <c r="A15" s="38" t="s">
        <v>16</v>
      </c>
      <c r="B15" s="10" t="s">
        <v>15</v>
      </c>
      <c r="C15" s="11" t="s">
        <v>17</v>
      </c>
      <c r="D15" s="12"/>
      <c r="E15" s="28">
        <f>SUM(E16+E18+E20+E22+E26)</f>
        <v>32830.300000000003</v>
      </c>
    </row>
    <row r="16" spans="1:5" ht="30">
      <c r="A16" s="38" t="s">
        <v>18</v>
      </c>
      <c r="B16" s="10" t="s">
        <v>15</v>
      </c>
      <c r="C16" s="11" t="s">
        <v>19</v>
      </c>
      <c r="D16" s="12"/>
      <c r="E16" s="28">
        <v>2113.6</v>
      </c>
    </row>
    <row r="17" spans="1:5" ht="60">
      <c r="A17" s="38" t="s">
        <v>13</v>
      </c>
      <c r="B17" s="10" t="s">
        <v>15</v>
      </c>
      <c r="C17" s="11" t="s">
        <v>19</v>
      </c>
      <c r="D17" s="12">
        <v>100</v>
      </c>
      <c r="E17" s="28">
        <v>2113.6</v>
      </c>
    </row>
    <row r="18" spans="1:5" ht="30">
      <c r="A18" s="38" t="s">
        <v>20</v>
      </c>
      <c r="B18" s="10" t="s">
        <v>15</v>
      </c>
      <c r="C18" s="11" t="s">
        <v>21</v>
      </c>
      <c r="D18" s="12"/>
      <c r="E18" s="28">
        <f>E19</f>
        <v>369.79999999999995</v>
      </c>
    </row>
    <row r="19" spans="1:5" ht="60">
      <c r="A19" s="38" t="s">
        <v>13</v>
      </c>
      <c r="B19" s="10" t="s">
        <v>15</v>
      </c>
      <c r="C19" s="11" t="s">
        <v>21</v>
      </c>
      <c r="D19" s="12">
        <v>100</v>
      </c>
      <c r="E19" s="28">
        <f>1935.2-1565.4</f>
        <v>369.79999999999995</v>
      </c>
    </row>
    <row r="20" spans="1:5">
      <c r="A20" s="38" t="s">
        <v>22</v>
      </c>
      <c r="B20" s="10" t="s">
        <v>15</v>
      </c>
      <c r="C20" s="11" t="s">
        <v>23</v>
      </c>
      <c r="D20" s="12"/>
      <c r="E20" s="28">
        <f>E21</f>
        <v>1799.2</v>
      </c>
    </row>
    <row r="21" spans="1:5" ht="60">
      <c r="A21" s="38" t="s">
        <v>13</v>
      </c>
      <c r="B21" s="10" t="s">
        <v>15</v>
      </c>
      <c r="C21" s="11" t="s">
        <v>23</v>
      </c>
      <c r="D21" s="12">
        <v>100</v>
      </c>
      <c r="E21" s="28">
        <v>1799.2</v>
      </c>
    </row>
    <row r="22" spans="1:5">
      <c r="A22" s="39" t="s">
        <v>24</v>
      </c>
      <c r="B22" s="10" t="s">
        <v>15</v>
      </c>
      <c r="C22" s="11" t="s">
        <v>25</v>
      </c>
      <c r="D22" s="12"/>
      <c r="E22" s="28">
        <f>SUM(E23:E25)</f>
        <v>18845.2</v>
      </c>
    </row>
    <row r="23" spans="1:5" ht="60">
      <c r="A23" s="38" t="s">
        <v>13</v>
      </c>
      <c r="B23" s="10" t="s">
        <v>15</v>
      </c>
      <c r="C23" s="11" t="s">
        <v>25</v>
      </c>
      <c r="D23" s="12">
        <v>100</v>
      </c>
      <c r="E23" s="28">
        <v>14632.2</v>
      </c>
    </row>
    <row r="24" spans="1:5" ht="30">
      <c r="A24" s="38" t="s">
        <v>26</v>
      </c>
      <c r="B24" s="10" t="s">
        <v>15</v>
      </c>
      <c r="C24" s="11" t="s">
        <v>25</v>
      </c>
      <c r="D24" s="12">
        <v>200</v>
      </c>
      <c r="E24" s="28">
        <v>4209</v>
      </c>
    </row>
    <row r="25" spans="1:5">
      <c r="A25" s="40" t="s">
        <v>27</v>
      </c>
      <c r="B25" s="10" t="s">
        <v>15</v>
      </c>
      <c r="C25" s="11" t="s">
        <v>25</v>
      </c>
      <c r="D25" s="12">
        <v>800</v>
      </c>
      <c r="E25" s="28">
        <v>4</v>
      </c>
    </row>
    <row r="26" spans="1:5">
      <c r="A26" s="38" t="s">
        <v>28</v>
      </c>
      <c r="B26" s="10" t="s">
        <v>15</v>
      </c>
      <c r="C26" s="11" t="s">
        <v>29</v>
      </c>
      <c r="D26" s="12"/>
      <c r="E26" s="24">
        <f>E27</f>
        <v>9702.5</v>
      </c>
    </row>
    <row r="27" spans="1:5" ht="60">
      <c r="A27" s="38" t="s">
        <v>13</v>
      </c>
      <c r="B27" s="10" t="s">
        <v>15</v>
      </c>
      <c r="C27" s="11" t="s">
        <v>29</v>
      </c>
      <c r="D27" s="12">
        <v>100</v>
      </c>
      <c r="E27" s="28">
        <v>9702.5</v>
      </c>
    </row>
    <row r="28" spans="1:5" ht="57">
      <c r="A28" s="37" t="s">
        <v>30</v>
      </c>
      <c r="B28" s="7" t="s">
        <v>31</v>
      </c>
      <c r="C28" s="8"/>
      <c r="D28" s="9"/>
      <c r="E28" s="31">
        <f>SUM(E29)</f>
        <v>173699.7</v>
      </c>
    </row>
    <row r="29" spans="1:5">
      <c r="A29" s="38" t="s">
        <v>16</v>
      </c>
      <c r="B29" s="10" t="s">
        <v>31</v>
      </c>
      <c r="C29" s="11" t="s">
        <v>17</v>
      </c>
      <c r="D29" s="12"/>
      <c r="E29" s="24">
        <f>SUM(E30)+E34</f>
        <v>173699.7</v>
      </c>
    </row>
    <row r="30" spans="1:5" ht="45">
      <c r="A30" s="41" t="s">
        <v>32</v>
      </c>
      <c r="B30" s="10" t="s">
        <v>31</v>
      </c>
      <c r="C30" s="11" t="s">
        <v>33</v>
      </c>
      <c r="D30" s="12"/>
      <c r="E30" s="24">
        <f>SUM(E31:E33)</f>
        <v>168369.5</v>
      </c>
    </row>
    <row r="31" spans="1:5" ht="60">
      <c r="A31" s="38" t="s">
        <v>13</v>
      </c>
      <c r="B31" s="10" t="s">
        <v>31</v>
      </c>
      <c r="C31" s="11" t="s">
        <v>33</v>
      </c>
      <c r="D31" s="12">
        <v>100</v>
      </c>
      <c r="E31" s="24">
        <f>152281.7+1983</f>
        <v>154264.70000000001</v>
      </c>
    </row>
    <row r="32" spans="1:5" ht="30">
      <c r="A32" s="38" t="s">
        <v>26</v>
      </c>
      <c r="B32" s="10" t="s">
        <v>31</v>
      </c>
      <c r="C32" s="11" t="s">
        <v>33</v>
      </c>
      <c r="D32" s="12">
        <v>200</v>
      </c>
      <c r="E32" s="24">
        <f>13900.4-345.6</f>
        <v>13554.8</v>
      </c>
    </row>
    <row r="33" spans="1:5">
      <c r="A33" s="40" t="s">
        <v>27</v>
      </c>
      <c r="B33" s="10" t="s">
        <v>31</v>
      </c>
      <c r="C33" s="11" t="s">
        <v>33</v>
      </c>
      <c r="D33" s="12">
        <v>800</v>
      </c>
      <c r="E33" s="24">
        <v>550</v>
      </c>
    </row>
    <row r="34" spans="1:5">
      <c r="A34" s="40" t="s">
        <v>34</v>
      </c>
      <c r="B34" s="10" t="s">
        <v>31</v>
      </c>
      <c r="C34" s="11" t="s">
        <v>35</v>
      </c>
      <c r="D34" s="12"/>
      <c r="E34" s="24">
        <f>SUM(E35+E38+E41)</f>
        <v>5330.2</v>
      </c>
    </row>
    <row r="35" spans="1:5" ht="143.25" customHeight="1">
      <c r="A35" s="38" t="s">
        <v>36</v>
      </c>
      <c r="B35" s="10" t="s">
        <v>31</v>
      </c>
      <c r="C35" s="11" t="s">
        <v>37</v>
      </c>
      <c r="D35" s="11"/>
      <c r="E35" s="24">
        <f>E36+E37</f>
        <v>2118.9</v>
      </c>
    </row>
    <row r="36" spans="1:5" ht="72.75" customHeight="1">
      <c r="A36" s="38" t="s">
        <v>13</v>
      </c>
      <c r="B36" s="10" t="s">
        <v>31</v>
      </c>
      <c r="C36" s="11" t="s">
        <v>37</v>
      </c>
      <c r="D36" s="11" t="s">
        <v>38</v>
      </c>
      <c r="E36" s="24">
        <v>1952.1</v>
      </c>
    </row>
    <row r="37" spans="1:5" ht="30">
      <c r="A37" s="38" t="s">
        <v>26</v>
      </c>
      <c r="B37" s="10" t="s">
        <v>31</v>
      </c>
      <c r="C37" s="11" t="s">
        <v>37</v>
      </c>
      <c r="D37" s="11" t="s">
        <v>39</v>
      </c>
      <c r="E37" s="24">
        <v>166.8</v>
      </c>
    </row>
    <row r="38" spans="1:5" ht="120">
      <c r="A38" s="40" t="s">
        <v>40</v>
      </c>
      <c r="B38" s="10" t="s">
        <v>31</v>
      </c>
      <c r="C38" s="11" t="s">
        <v>41</v>
      </c>
      <c r="D38" s="12"/>
      <c r="E38" s="24">
        <f>E39+E40</f>
        <v>1622.1</v>
      </c>
    </row>
    <row r="39" spans="1:5" ht="60">
      <c r="A39" s="38" t="s">
        <v>13</v>
      </c>
      <c r="B39" s="10" t="s">
        <v>31</v>
      </c>
      <c r="C39" s="11" t="s">
        <v>41</v>
      </c>
      <c r="D39" s="12">
        <v>100</v>
      </c>
      <c r="E39" s="24">
        <v>1464</v>
      </c>
    </row>
    <row r="40" spans="1:5" ht="30">
      <c r="A40" s="38" t="s">
        <v>26</v>
      </c>
      <c r="B40" s="10" t="s">
        <v>31</v>
      </c>
      <c r="C40" s="11" t="s">
        <v>41</v>
      </c>
      <c r="D40" s="12">
        <v>200</v>
      </c>
      <c r="E40" s="24">
        <v>158.1</v>
      </c>
    </row>
    <row r="41" spans="1:5" ht="75">
      <c r="A41" s="40" t="s">
        <v>42</v>
      </c>
      <c r="B41" s="10" t="s">
        <v>31</v>
      </c>
      <c r="C41" s="11" t="s">
        <v>43</v>
      </c>
      <c r="D41" s="12"/>
      <c r="E41" s="24">
        <f>E42+E43</f>
        <v>1589.2</v>
      </c>
    </row>
    <row r="42" spans="1:5" ht="60">
      <c r="A42" s="38" t="s">
        <v>13</v>
      </c>
      <c r="B42" s="10" t="s">
        <v>31</v>
      </c>
      <c r="C42" s="11" t="s">
        <v>43</v>
      </c>
      <c r="D42" s="12">
        <v>100</v>
      </c>
      <c r="E42" s="24">
        <v>1464</v>
      </c>
    </row>
    <row r="43" spans="1:5" ht="30">
      <c r="A43" s="38" t="s">
        <v>26</v>
      </c>
      <c r="B43" s="10" t="s">
        <v>31</v>
      </c>
      <c r="C43" s="11" t="s">
        <v>43</v>
      </c>
      <c r="D43" s="12">
        <v>200</v>
      </c>
      <c r="E43" s="24">
        <v>125.2</v>
      </c>
    </row>
    <row r="44" spans="1:5" ht="42.75">
      <c r="A44" s="37" t="s">
        <v>44</v>
      </c>
      <c r="B44" s="7" t="s">
        <v>45</v>
      </c>
      <c r="C44" s="8"/>
      <c r="D44" s="9"/>
      <c r="E44" s="31">
        <f>SUM(E45)</f>
        <v>44396.2</v>
      </c>
    </row>
    <row r="45" spans="1:5">
      <c r="A45" s="38" t="s">
        <v>16</v>
      </c>
      <c r="B45" s="10" t="s">
        <v>45</v>
      </c>
      <c r="C45" s="11" t="s">
        <v>17</v>
      </c>
      <c r="D45" s="12"/>
      <c r="E45" s="24">
        <f>SUM(E46)</f>
        <v>44396.2</v>
      </c>
    </row>
    <row r="46" spans="1:5" ht="45">
      <c r="A46" s="41" t="s">
        <v>32</v>
      </c>
      <c r="B46" s="10" t="s">
        <v>45</v>
      </c>
      <c r="C46" s="11" t="s">
        <v>33</v>
      </c>
      <c r="D46" s="12"/>
      <c r="E46" s="24">
        <f>SUM(E47:E49)</f>
        <v>44396.2</v>
      </c>
    </row>
    <row r="47" spans="1:5" ht="60">
      <c r="A47" s="38" t="s">
        <v>13</v>
      </c>
      <c r="B47" s="10" t="s">
        <v>45</v>
      </c>
      <c r="C47" s="11" t="s">
        <v>33</v>
      </c>
      <c r="D47" s="12">
        <v>100</v>
      </c>
      <c r="E47" s="24">
        <f>27006.1+12906.6+31</f>
        <v>39943.699999999997</v>
      </c>
    </row>
    <row r="48" spans="1:5" ht="30">
      <c r="A48" s="38" t="s">
        <v>26</v>
      </c>
      <c r="B48" s="10" t="s">
        <v>45</v>
      </c>
      <c r="C48" s="11" t="s">
        <v>33</v>
      </c>
      <c r="D48" s="12">
        <v>200</v>
      </c>
      <c r="E48" s="24">
        <f>2644.3+1807.2-31</f>
        <v>4420.5</v>
      </c>
    </row>
    <row r="49" spans="1:5">
      <c r="A49" s="40" t="s">
        <v>27</v>
      </c>
      <c r="B49" s="10" t="s">
        <v>45</v>
      </c>
      <c r="C49" s="11" t="s">
        <v>33</v>
      </c>
      <c r="D49" s="12">
        <v>800</v>
      </c>
      <c r="E49" s="24">
        <f>22+10</f>
        <v>32</v>
      </c>
    </row>
    <row r="50" spans="1:5">
      <c r="A50" s="37" t="s">
        <v>46</v>
      </c>
      <c r="B50" s="7" t="s">
        <v>47</v>
      </c>
      <c r="C50" s="8"/>
      <c r="D50" s="9"/>
      <c r="E50" s="31">
        <f>E51</f>
        <v>41739.5</v>
      </c>
    </row>
    <row r="51" spans="1:5">
      <c r="A51" s="38" t="s">
        <v>16</v>
      </c>
      <c r="B51" s="10" t="s">
        <v>47</v>
      </c>
      <c r="C51" s="13" t="s">
        <v>17</v>
      </c>
      <c r="D51" s="12"/>
      <c r="E51" s="24">
        <f>E52</f>
        <v>41739.5</v>
      </c>
    </row>
    <row r="52" spans="1:5">
      <c r="A52" s="38" t="s">
        <v>48</v>
      </c>
      <c r="B52" s="10" t="s">
        <v>47</v>
      </c>
      <c r="C52" s="11" t="s">
        <v>49</v>
      </c>
      <c r="D52" s="12"/>
      <c r="E52" s="24">
        <f>E53</f>
        <v>41739.5</v>
      </c>
    </row>
    <row r="53" spans="1:5">
      <c r="A53" s="40" t="s">
        <v>27</v>
      </c>
      <c r="B53" s="10" t="s">
        <v>47</v>
      </c>
      <c r="C53" s="11" t="s">
        <v>49</v>
      </c>
      <c r="D53" s="12">
        <v>800</v>
      </c>
      <c r="E53" s="24">
        <f>30000+20000-8260.5</f>
        <v>41739.5</v>
      </c>
    </row>
    <row r="54" spans="1:5">
      <c r="A54" s="37" t="s">
        <v>50</v>
      </c>
      <c r="B54" s="7" t="s">
        <v>51</v>
      </c>
      <c r="C54" s="8"/>
      <c r="D54" s="9"/>
      <c r="E54" s="31">
        <f>E55+E70+E76+E80</f>
        <v>208234.5</v>
      </c>
    </row>
    <row r="55" spans="1:5">
      <c r="A55" s="38" t="s">
        <v>16</v>
      </c>
      <c r="B55" s="10" t="s">
        <v>51</v>
      </c>
      <c r="C55" s="11" t="s">
        <v>17</v>
      </c>
      <c r="D55" s="12"/>
      <c r="E55" s="24">
        <f>E56+E60+E64+E66+E68</f>
        <v>136604.5</v>
      </c>
    </row>
    <row r="56" spans="1:5" ht="45">
      <c r="A56" s="41" t="s">
        <v>32</v>
      </c>
      <c r="B56" s="10" t="s">
        <v>51</v>
      </c>
      <c r="C56" s="11" t="s">
        <v>33</v>
      </c>
      <c r="D56" s="12"/>
      <c r="E56" s="24">
        <f>SUM(E57:E59)</f>
        <v>30277.899999999998</v>
      </c>
    </row>
    <row r="57" spans="1:5" ht="60">
      <c r="A57" s="38" t="s">
        <v>13</v>
      </c>
      <c r="B57" s="10" t="s">
        <v>51</v>
      </c>
      <c r="C57" s="11" t="s">
        <v>33</v>
      </c>
      <c r="D57" s="12">
        <v>100</v>
      </c>
      <c r="E57" s="24">
        <v>27842.3</v>
      </c>
    </row>
    <row r="58" spans="1:5" ht="30">
      <c r="A58" s="38" t="s">
        <v>26</v>
      </c>
      <c r="B58" s="10" t="s">
        <v>51</v>
      </c>
      <c r="C58" s="11" t="s">
        <v>33</v>
      </c>
      <c r="D58" s="12">
        <v>200</v>
      </c>
      <c r="E58" s="24">
        <f>1775.3-3.8+489.1</f>
        <v>2260.6</v>
      </c>
    </row>
    <row r="59" spans="1:5">
      <c r="A59" s="40" t="s">
        <v>27</v>
      </c>
      <c r="B59" s="10" t="s">
        <v>51</v>
      </c>
      <c r="C59" s="11" t="s">
        <v>33</v>
      </c>
      <c r="D59" s="12">
        <v>800</v>
      </c>
      <c r="E59" s="24">
        <v>175</v>
      </c>
    </row>
    <row r="60" spans="1:5" ht="30">
      <c r="A60" s="39" t="s">
        <v>52</v>
      </c>
      <c r="B60" s="10" t="s">
        <v>51</v>
      </c>
      <c r="C60" s="11" t="s">
        <v>53</v>
      </c>
      <c r="D60" s="12"/>
      <c r="E60" s="24">
        <f>SUM(E61:E63)</f>
        <v>82103.199999999997</v>
      </c>
    </row>
    <row r="61" spans="1:5" ht="60">
      <c r="A61" s="38" t="s">
        <v>13</v>
      </c>
      <c r="B61" s="10" t="s">
        <v>51</v>
      </c>
      <c r="C61" s="11" t="s">
        <v>53</v>
      </c>
      <c r="D61" s="12">
        <v>100</v>
      </c>
      <c r="E61" s="24">
        <v>54142.2</v>
      </c>
    </row>
    <row r="62" spans="1:5" ht="30">
      <c r="A62" s="38" t="s">
        <v>26</v>
      </c>
      <c r="B62" s="10" t="s">
        <v>51</v>
      </c>
      <c r="C62" s="11" t="s">
        <v>53</v>
      </c>
      <c r="D62" s="12">
        <v>200</v>
      </c>
      <c r="E62" s="24">
        <f>24055.2+450</f>
        <v>24505.200000000001</v>
      </c>
    </row>
    <row r="63" spans="1:5">
      <c r="A63" s="40" t="s">
        <v>27</v>
      </c>
      <c r="B63" s="10" t="s">
        <v>51</v>
      </c>
      <c r="C63" s="11" t="s">
        <v>53</v>
      </c>
      <c r="D63" s="12">
        <v>800</v>
      </c>
      <c r="E63" s="24">
        <v>3455.8</v>
      </c>
    </row>
    <row r="64" spans="1:5" ht="30">
      <c r="A64" s="41" t="s">
        <v>54</v>
      </c>
      <c r="B64" s="10" t="s">
        <v>51</v>
      </c>
      <c r="C64" s="11" t="s">
        <v>55</v>
      </c>
      <c r="D64" s="12"/>
      <c r="E64" s="24">
        <f>E65</f>
        <v>1525</v>
      </c>
    </row>
    <row r="65" spans="1:5" ht="30">
      <c r="A65" s="41" t="s">
        <v>56</v>
      </c>
      <c r="B65" s="10" t="s">
        <v>51</v>
      </c>
      <c r="C65" s="11" t="s">
        <v>55</v>
      </c>
      <c r="D65" s="12">
        <v>600</v>
      </c>
      <c r="E65" s="24">
        <f>1470+30+25</f>
        <v>1525</v>
      </c>
    </row>
    <row r="66" spans="1:5">
      <c r="A66" s="38" t="s">
        <v>57</v>
      </c>
      <c r="B66" s="10" t="s">
        <v>51</v>
      </c>
      <c r="C66" s="11" t="s">
        <v>58</v>
      </c>
      <c r="D66" s="12"/>
      <c r="E66" s="24">
        <f>E67</f>
        <v>21923.4</v>
      </c>
    </row>
    <row r="67" spans="1:5">
      <c r="A67" s="40" t="s">
        <v>27</v>
      </c>
      <c r="B67" s="10" t="s">
        <v>51</v>
      </c>
      <c r="C67" s="11" t="s">
        <v>58</v>
      </c>
      <c r="D67" s="12">
        <v>800</v>
      </c>
      <c r="E67" s="24">
        <f>21541+85.6+12+167.7+15.2+101.9</f>
        <v>21923.4</v>
      </c>
    </row>
    <row r="68" spans="1:5" ht="30">
      <c r="A68" s="38" t="s">
        <v>59</v>
      </c>
      <c r="B68" s="10" t="s">
        <v>51</v>
      </c>
      <c r="C68" s="11" t="s">
        <v>60</v>
      </c>
      <c r="D68" s="12"/>
      <c r="E68" s="24">
        <f>E69</f>
        <v>775</v>
      </c>
    </row>
    <row r="69" spans="1:5">
      <c r="A69" s="38" t="s">
        <v>61</v>
      </c>
      <c r="B69" s="10" t="s">
        <v>51</v>
      </c>
      <c r="C69" s="11" t="s">
        <v>60</v>
      </c>
      <c r="D69" s="12">
        <v>300</v>
      </c>
      <c r="E69" s="24">
        <f>387.5+387.5</f>
        <v>775</v>
      </c>
    </row>
    <row r="70" spans="1:5" ht="45">
      <c r="A70" s="42" t="s">
        <v>62</v>
      </c>
      <c r="B70" s="16" t="s">
        <v>51</v>
      </c>
      <c r="C70" s="14" t="s">
        <v>63</v>
      </c>
      <c r="D70" s="62"/>
      <c r="E70" s="28">
        <f>SUM(E71)</f>
        <v>19361.900000000001</v>
      </c>
    </row>
    <row r="71" spans="1:5" ht="45">
      <c r="A71" s="42" t="s">
        <v>64</v>
      </c>
      <c r="B71" s="16" t="s">
        <v>51</v>
      </c>
      <c r="C71" s="14" t="s">
        <v>65</v>
      </c>
      <c r="D71" s="62"/>
      <c r="E71" s="28">
        <f>SUM(E72)</f>
        <v>19361.900000000001</v>
      </c>
    </row>
    <row r="72" spans="1:5" ht="30">
      <c r="A72" s="43" t="s">
        <v>66</v>
      </c>
      <c r="B72" s="16" t="s">
        <v>51</v>
      </c>
      <c r="C72" s="15" t="s">
        <v>67</v>
      </c>
      <c r="D72" s="62"/>
      <c r="E72" s="28">
        <f>SUM(E73:E75)</f>
        <v>19361.900000000001</v>
      </c>
    </row>
    <row r="73" spans="1:5" ht="60">
      <c r="A73" s="43" t="s">
        <v>13</v>
      </c>
      <c r="B73" s="16" t="s">
        <v>51</v>
      </c>
      <c r="C73" s="14" t="s">
        <v>67</v>
      </c>
      <c r="D73" s="62">
        <v>100</v>
      </c>
      <c r="E73" s="28">
        <v>17531.7</v>
      </c>
    </row>
    <row r="74" spans="1:5" ht="30">
      <c r="A74" s="43" t="s">
        <v>26</v>
      </c>
      <c r="B74" s="16" t="s">
        <v>51</v>
      </c>
      <c r="C74" s="14" t="s">
        <v>67</v>
      </c>
      <c r="D74" s="62">
        <v>200</v>
      </c>
      <c r="E74" s="28">
        <f>1431.6+302.6</f>
        <v>1734.1999999999998</v>
      </c>
    </row>
    <row r="75" spans="1:5">
      <c r="A75" s="40" t="s">
        <v>27</v>
      </c>
      <c r="B75" s="16" t="s">
        <v>51</v>
      </c>
      <c r="C75" s="14" t="s">
        <v>67</v>
      </c>
      <c r="D75" s="62">
        <v>800</v>
      </c>
      <c r="E75" s="28">
        <v>96</v>
      </c>
    </row>
    <row r="76" spans="1:5" ht="60">
      <c r="A76" s="42" t="s">
        <v>415</v>
      </c>
      <c r="B76" s="16" t="s">
        <v>51</v>
      </c>
      <c r="C76" s="14" t="s">
        <v>68</v>
      </c>
      <c r="D76" s="62"/>
      <c r="E76" s="28">
        <f>SUM(E77)</f>
        <v>1129.9000000000001</v>
      </c>
    </row>
    <row r="77" spans="1:5" ht="30">
      <c r="A77" s="40" t="s">
        <v>69</v>
      </c>
      <c r="B77" s="16" t="s">
        <v>51</v>
      </c>
      <c r="C77" s="14" t="s">
        <v>70</v>
      </c>
      <c r="D77" s="62"/>
      <c r="E77" s="28">
        <f>SUM(E78)</f>
        <v>1129.9000000000001</v>
      </c>
    </row>
    <row r="78" spans="1:5" ht="45">
      <c r="A78" s="40" t="s">
        <v>71</v>
      </c>
      <c r="B78" s="16" t="s">
        <v>51</v>
      </c>
      <c r="C78" s="14" t="s">
        <v>72</v>
      </c>
      <c r="D78" s="62"/>
      <c r="E78" s="28">
        <f>SUM(E79)</f>
        <v>1129.9000000000001</v>
      </c>
    </row>
    <row r="79" spans="1:5" ht="30">
      <c r="A79" s="43" t="s">
        <v>26</v>
      </c>
      <c r="B79" s="16" t="s">
        <v>51</v>
      </c>
      <c r="C79" s="14" t="s">
        <v>72</v>
      </c>
      <c r="D79" s="62">
        <v>200</v>
      </c>
      <c r="E79" s="28">
        <f>2800-1670.1</f>
        <v>1129.9000000000001</v>
      </c>
    </row>
    <row r="80" spans="1:5" ht="30">
      <c r="A80" s="42" t="s">
        <v>73</v>
      </c>
      <c r="B80" s="16" t="s">
        <v>51</v>
      </c>
      <c r="C80" s="14" t="s">
        <v>74</v>
      </c>
      <c r="D80" s="62"/>
      <c r="E80" s="28">
        <f>SUM(E81+E83+E85)</f>
        <v>51138.200000000004</v>
      </c>
    </row>
    <row r="81" spans="1:5">
      <c r="A81" s="42" t="s">
        <v>416</v>
      </c>
      <c r="B81" s="16" t="s">
        <v>51</v>
      </c>
      <c r="C81" s="14" t="s">
        <v>75</v>
      </c>
      <c r="D81" s="62"/>
      <c r="E81" s="28">
        <f>E82</f>
        <v>18340.400000000001</v>
      </c>
    </row>
    <row r="82" spans="1:5" ht="30">
      <c r="A82" s="43" t="s">
        <v>26</v>
      </c>
      <c r="B82" s="16" t="s">
        <v>51</v>
      </c>
      <c r="C82" s="14" t="s">
        <v>75</v>
      </c>
      <c r="D82" s="62">
        <v>200</v>
      </c>
      <c r="E82" s="28">
        <f>18886.4-546</f>
        <v>18340.400000000001</v>
      </c>
    </row>
    <row r="83" spans="1:5" ht="30">
      <c r="A83" s="43" t="s">
        <v>66</v>
      </c>
      <c r="B83" s="16" t="s">
        <v>51</v>
      </c>
      <c r="C83" s="14" t="s">
        <v>76</v>
      </c>
      <c r="D83" s="62"/>
      <c r="E83" s="28">
        <f>SUM(E84)</f>
        <v>23215.200000000001</v>
      </c>
    </row>
    <row r="84" spans="1:5" ht="30">
      <c r="A84" s="43" t="s">
        <v>77</v>
      </c>
      <c r="B84" s="16" t="s">
        <v>51</v>
      </c>
      <c r="C84" s="14" t="s">
        <v>76</v>
      </c>
      <c r="D84" s="62">
        <v>600</v>
      </c>
      <c r="E84" s="28">
        <f>22669.2+546</f>
        <v>23215.200000000001</v>
      </c>
    </row>
    <row r="85" spans="1:5" ht="30">
      <c r="A85" s="43" t="s">
        <v>78</v>
      </c>
      <c r="B85" s="16" t="s">
        <v>51</v>
      </c>
      <c r="C85" s="14" t="s">
        <v>79</v>
      </c>
      <c r="D85" s="62"/>
      <c r="E85" s="28">
        <f>SUM(E86)</f>
        <v>9582.6</v>
      </c>
    </row>
    <row r="86" spans="1:5" ht="30">
      <c r="A86" s="43" t="s">
        <v>26</v>
      </c>
      <c r="B86" s="16" t="s">
        <v>51</v>
      </c>
      <c r="C86" s="14" t="s">
        <v>79</v>
      </c>
      <c r="D86" s="62">
        <v>200</v>
      </c>
      <c r="E86" s="28">
        <f>18448-8865.4</f>
        <v>9582.6</v>
      </c>
    </row>
    <row r="87" spans="1:5">
      <c r="A87" s="37" t="s">
        <v>80</v>
      </c>
      <c r="B87" s="7" t="s">
        <v>81</v>
      </c>
      <c r="C87" s="8"/>
      <c r="D87" s="9"/>
      <c r="E87" s="31">
        <v>501.7</v>
      </c>
    </row>
    <row r="88" spans="1:5" s="21" customFormat="1">
      <c r="A88" s="37" t="s">
        <v>82</v>
      </c>
      <c r="B88" s="7" t="s">
        <v>83</v>
      </c>
      <c r="C88" s="8"/>
      <c r="D88" s="9"/>
      <c r="E88" s="31">
        <v>501.7</v>
      </c>
    </row>
    <row r="89" spans="1:5">
      <c r="A89" s="38" t="s">
        <v>16</v>
      </c>
      <c r="B89" s="10" t="s">
        <v>83</v>
      </c>
      <c r="C89" s="11" t="s">
        <v>17</v>
      </c>
      <c r="D89" s="12"/>
      <c r="E89" s="24">
        <f>E90+E92</f>
        <v>501.7</v>
      </c>
    </row>
    <row r="90" spans="1:5">
      <c r="A90" s="38" t="s">
        <v>84</v>
      </c>
      <c r="B90" s="10" t="s">
        <v>83</v>
      </c>
      <c r="C90" s="11" t="s">
        <v>85</v>
      </c>
      <c r="D90" s="12"/>
      <c r="E90" s="24">
        <v>200</v>
      </c>
    </row>
    <row r="91" spans="1:5" ht="30">
      <c r="A91" s="38" t="s">
        <v>26</v>
      </c>
      <c r="B91" s="10" t="s">
        <v>83</v>
      </c>
      <c r="C91" s="11" t="s">
        <v>85</v>
      </c>
      <c r="D91" s="12">
        <v>200</v>
      </c>
      <c r="E91" s="24">
        <v>200</v>
      </c>
    </row>
    <row r="92" spans="1:5">
      <c r="A92" s="38" t="s">
        <v>86</v>
      </c>
      <c r="B92" s="10" t="s">
        <v>83</v>
      </c>
      <c r="C92" s="11" t="s">
        <v>87</v>
      </c>
      <c r="D92" s="12"/>
      <c r="E92" s="24">
        <f>SUM(E93:E94)</f>
        <v>301.7</v>
      </c>
    </row>
    <row r="93" spans="1:5" ht="30">
      <c r="A93" s="38" t="s">
        <v>26</v>
      </c>
      <c r="B93" s="10" t="s">
        <v>83</v>
      </c>
      <c r="C93" s="11" t="s">
        <v>87</v>
      </c>
      <c r="D93" s="12">
        <v>200</v>
      </c>
      <c r="E93" s="24">
        <f>301.7-20</f>
        <v>281.7</v>
      </c>
    </row>
    <row r="94" spans="1:5">
      <c r="A94" s="64" t="s">
        <v>61</v>
      </c>
      <c r="B94" s="10" t="s">
        <v>83</v>
      </c>
      <c r="C94" s="11" t="s">
        <v>87</v>
      </c>
      <c r="D94" s="12">
        <v>300</v>
      </c>
      <c r="E94" s="24">
        <v>20</v>
      </c>
    </row>
    <row r="95" spans="1:5" ht="28.5">
      <c r="A95" s="37" t="s">
        <v>88</v>
      </c>
      <c r="B95" s="7" t="s">
        <v>89</v>
      </c>
      <c r="C95" s="8"/>
      <c r="D95" s="9"/>
      <c r="E95" s="31">
        <f>SUM(E96)</f>
        <v>62218.6</v>
      </c>
    </row>
    <row r="96" spans="1:5" s="21" customFormat="1" ht="42.75">
      <c r="A96" s="57" t="s">
        <v>90</v>
      </c>
      <c r="B96" s="7" t="s">
        <v>91</v>
      </c>
      <c r="C96" s="8"/>
      <c r="D96" s="9"/>
      <c r="E96" s="31">
        <f>SUM(E97)</f>
        <v>62218.6</v>
      </c>
    </row>
    <row r="97" spans="1:5" ht="45">
      <c r="A97" s="44" t="s">
        <v>92</v>
      </c>
      <c r="B97" s="10" t="s">
        <v>91</v>
      </c>
      <c r="C97" s="11" t="s">
        <v>93</v>
      </c>
      <c r="D97" s="12"/>
      <c r="E97" s="24">
        <f>SUM(E98+E101+E106+E112)</f>
        <v>62218.6</v>
      </c>
    </row>
    <row r="98" spans="1:5" ht="30">
      <c r="A98" s="44" t="s">
        <v>94</v>
      </c>
      <c r="B98" s="10" t="s">
        <v>91</v>
      </c>
      <c r="C98" s="11" t="s">
        <v>95</v>
      </c>
      <c r="D98" s="12"/>
      <c r="E98" s="24">
        <f>E99</f>
        <v>11625</v>
      </c>
    </row>
    <row r="99" spans="1:5">
      <c r="A99" s="44" t="s">
        <v>96</v>
      </c>
      <c r="B99" s="10" t="s">
        <v>91</v>
      </c>
      <c r="C99" s="11" t="s">
        <v>97</v>
      </c>
      <c r="D99" s="12"/>
      <c r="E99" s="24">
        <f>E100</f>
        <v>11625</v>
      </c>
    </row>
    <row r="100" spans="1:5" ht="30">
      <c r="A100" s="38" t="s">
        <v>26</v>
      </c>
      <c r="B100" s="10" t="s">
        <v>91</v>
      </c>
      <c r="C100" s="11" t="s">
        <v>97</v>
      </c>
      <c r="D100" s="12">
        <v>200</v>
      </c>
      <c r="E100" s="24">
        <v>11625</v>
      </c>
    </row>
    <row r="101" spans="1:5" ht="45">
      <c r="A101" s="38" t="s">
        <v>98</v>
      </c>
      <c r="B101" s="10" t="s">
        <v>91</v>
      </c>
      <c r="C101" s="11" t="s">
        <v>99</v>
      </c>
      <c r="D101" s="12"/>
      <c r="E101" s="24">
        <f>SUM(E102+E104)</f>
        <v>1887</v>
      </c>
    </row>
    <row r="102" spans="1:5" ht="45">
      <c r="A102" s="38" t="s">
        <v>100</v>
      </c>
      <c r="B102" s="17" t="s">
        <v>91</v>
      </c>
      <c r="C102" s="17" t="s">
        <v>101</v>
      </c>
      <c r="D102" s="17"/>
      <c r="E102" s="24">
        <f>E103</f>
        <v>70</v>
      </c>
    </row>
    <row r="103" spans="1:5" ht="30">
      <c r="A103" s="38" t="s">
        <v>26</v>
      </c>
      <c r="B103" s="17" t="s">
        <v>91</v>
      </c>
      <c r="C103" s="17" t="s">
        <v>101</v>
      </c>
      <c r="D103" s="17" t="s">
        <v>39</v>
      </c>
      <c r="E103" s="24">
        <v>70</v>
      </c>
    </row>
    <row r="104" spans="1:5" ht="30">
      <c r="A104" s="38" t="s">
        <v>102</v>
      </c>
      <c r="B104" s="10" t="s">
        <v>91</v>
      </c>
      <c r="C104" s="11" t="s">
        <v>103</v>
      </c>
      <c r="D104" s="12"/>
      <c r="E104" s="24">
        <f>E105</f>
        <v>1817</v>
      </c>
    </row>
    <row r="105" spans="1:5" ht="60">
      <c r="A105" s="38" t="s">
        <v>13</v>
      </c>
      <c r="B105" s="10" t="s">
        <v>91</v>
      </c>
      <c r="C105" s="11" t="s">
        <v>103</v>
      </c>
      <c r="D105" s="12">
        <v>100</v>
      </c>
      <c r="E105" s="24">
        <v>1817</v>
      </c>
    </row>
    <row r="106" spans="1:5" ht="30">
      <c r="A106" s="44" t="s">
        <v>104</v>
      </c>
      <c r="B106" s="10" t="s">
        <v>91</v>
      </c>
      <c r="C106" s="11" t="s">
        <v>105</v>
      </c>
      <c r="D106" s="12"/>
      <c r="E106" s="24">
        <f>SUM(E107+E110)</f>
        <v>2325</v>
      </c>
    </row>
    <row r="107" spans="1:5">
      <c r="A107" s="44" t="s">
        <v>106</v>
      </c>
      <c r="B107" s="10" t="s">
        <v>91</v>
      </c>
      <c r="C107" s="11" t="s">
        <v>107</v>
      </c>
      <c r="D107" s="12"/>
      <c r="E107" s="24">
        <f>E108+E109</f>
        <v>2256</v>
      </c>
    </row>
    <row r="108" spans="1:5" ht="60">
      <c r="A108" s="38" t="s">
        <v>13</v>
      </c>
      <c r="B108" s="10" t="s">
        <v>91</v>
      </c>
      <c r="C108" s="11" t="s">
        <v>107</v>
      </c>
      <c r="D108" s="12">
        <v>100</v>
      </c>
      <c r="E108" s="24">
        <v>1171.8</v>
      </c>
    </row>
    <row r="109" spans="1:5" ht="30">
      <c r="A109" s="38" t="s">
        <v>26</v>
      </c>
      <c r="B109" s="10" t="s">
        <v>91</v>
      </c>
      <c r="C109" s="11" t="s">
        <v>107</v>
      </c>
      <c r="D109" s="12">
        <v>200</v>
      </c>
      <c r="E109" s="24">
        <v>1084.2</v>
      </c>
    </row>
    <row r="110" spans="1:5">
      <c r="A110" s="38" t="s">
        <v>108</v>
      </c>
      <c r="B110" s="10" t="s">
        <v>91</v>
      </c>
      <c r="C110" s="11" t="s">
        <v>109</v>
      </c>
      <c r="D110" s="12"/>
      <c r="E110" s="24">
        <f>E111</f>
        <v>69</v>
      </c>
    </row>
    <row r="111" spans="1:5" ht="30">
      <c r="A111" s="38" t="s">
        <v>26</v>
      </c>
      <c r="B111" s="10" t="s">
        <v>91</v>
      </c>
      <c r="C111" s="11" t="s">
        <v>109</v>
      </c>
      <c r="D111" s="12">
        <v>200</v>
      </c>
      <c r="E111" s="24">
        <v>69</v>
      </c>
    </row>
    <row r="112" spans="1:5" ht="45">
      <c r="A112" s="38" t="s">
        <v>110</v>
      </c>
      <c r="B112" s="10" t="s">
        <v>91</v>
      </c>
      <c r="C112" s="11" t="s">
        <v>111</v>
      </c>
      <c r="D112" s="12"/>
      <c r="E112" s="24">
        <f>SUM(E113)</f>
        <v>46381.599999999999</v>
      </c>
    </row>
    <row r="113" spans="1:5" ht="30">
      <c r="A113" s="39" t="s">
        <v>52</v>
      </c>
      <c r="B113" s="10" t="s">
        <v>91</v>
      </c>
      <c r="C113" s="13" t="s">
        <v>112</v>
      </c>
      <c r="D113" s="12"/>
      <c r="E113" s="24">
        <f>SUM(E114:E116)</f>
        <v>46381.599999999999</v>
      </c>
    </row>
    <row r="114" spans="1:5" ht="60">
      <c r="A114" s="38" t="s">
        <v>13</v>
      </c>
      <c r="B114" s="10" t="s">
        <v>91</v>
      </c>
      <c r="C114" s="13" t="s">
        <v>112</v>
      </c>
      <c r="D114" s="12">
        <v>100</v>
      </c>
      <c r="E114" s="24">
        <v>42949.1</v>
      </c>
    </row>
    <row r="115" spans="1:5" ht="30">
      <c r="A115" s="38" t="s">
        <v>26</v>
      </c>
      <c r="B115" s="10" t="s">
        <v>91</v>
      </c>
      <c r="C115" s="13" t="s">
        <v>112</v>
      </c>
      <c r="D115" s="12">
        <v>200</v>
      </c>
      <c r="E115" s="24">
        <v>2954.3</v>
      </c>
    </row>
    <row r="116" spans="1:5">
      <c r="A116" s="40" t="s">
        <v>27</v>
      </c>
      <c r="B116" s="10" t="s">
        <v>91</v>
      </c>
      <c r="C116" s="13" t="s">
        <v>112</v>
      </c>
      <c r="D116" s="12">
        <v>800</v>
      </c>
      <c r="E116" s="24">
        <v>478.2</v>
      </c>
    </row>
    <row r="117" spans="1:5">
      <c r="A117" s="45" t="s">
        <v>113</v>
      </c>
      <c r="B117" s="20" t="s">
        <v>114</v>
      </c>
      <c r="C117" s="19"/>
      <c r="D117" s="63"/>
      <c r="E117" s="32">
        <f>E118+E124+E133+E185+E150</f>
        <v>1052611.3</v>
      </c>
    </row>
    <row r="118" spans="1:5">
      <c r="A118" s="46" t="s">
        <v>115</v>
      </c>
      <c r="B118" s="20" t="s">
        <v>116</v>
      </c>
      <c r="C118" s="19"/>
      <c r="D118" s="63"/>
      <c r="E118" s="32">
        <f>SUM(E120)</f>
        <v>625</v>
      </c>
    </row>
    <row r="119" spans="1:5">
      <c r="A119" s="38" t="s">
        <v>16</v>
      </c>
      <c r="B119" s="16" t="s">
        <v>116</v>
      </c>
      <c r="C119" s="14" t="s">
        <v>17</v>
      </c>
      <c r="D119" s="63"/>
      <c r="E119" s="28">
        <f>E120</f>
        <v>625</v>
      </c>
    </row>
    <row r="120" spans="1:5">
      <c r="A120" s="40" t="s">
        <v>34</v>
      </c>
      <c r="B120" s="16" t="s">
        <v>116</v>
      </c>
      <c r="C120" s="14" t="s">
        <v>35</v>
      </c>
      <c r="D120" s="62"/>
      <c r="E120" s="28">
        <f>SUM(E121)</f>
        <v>625</v>
      </c>
    </row>
    <row r="121" spans="1:5" ht="45">
      <c r="A121" s="40" t="s">
        <v>117</v>
      </c>
      <c r="B121" s="16" t="s">
        <v>116</v>
      </c>
      <c r="C121" s="11" t="s">
        <v>118</v>
      </c>
      <c r="D121" s="62"/>
      <c r="E121" s="28">
        <f>SUM(E122)</f>
        <v>625</v>
      </c>
    </row>
    <row r="122" spans="1:5" ht="105">
      <c r="A122" s="47" t="s">
        <v>119</v>
      </c>
      <c r="B122" s="16" t="s">
        <v>116</v>
      </c>
      <c r="C122" s="11" t="s">
        <v>118</v>
      </c>
      <c r="D122" s="62"/>
      <c r="E122" s="28">
        <f>SUM(E123)</f>
        <v>625</v>
      </c>
    </row>
    <row r="123" spans="1:5" ht="30">
      <c r="A123" s="38" t="s">
        <v>26</v>
      </c>
      <c r="B123" s="16" t="s">
        <v>116</v>
      </c>
      <c r="C123" s="11" t="s">
        <v>118</v>
      </c>
      <c r="D123" s="62">
        <v>200</v>
      </c>
      <c r="E123" s="28">
        <f>683.5-58.5</f>
        <v>625</v>
      </c>
    </row>
    <row r="124" spans="1:5">
      <c r="A124" s="45" t="s">
        <v>120</v>
      </c>
      <c r="B124" s="20" t="s">
        <v>121</v>
      </c>
      <c r="C124" s="19"/>
      <c r="D124" s="63"/>
      <c r="E124" s="32">
        <f>SUM(E125)</f>
        <v>282775.7</v>
      </c>
    </row>
    <row r="125" spans="1:5" ht="45">
      <c r="A125" s="42" t="s">
        <v>92</v>
      </c>
      <c r="B125" s="16" t="s">
        <v>121</v>
      </c>
      <c r="C125" s="14" t="s">
        <v>93</v>
      </c>
      <c r="D125" s="62"/>
      <c r="E125" s="28">
        <f>SUM(E126)</f>
        <v>282775.7</v>
      </c>
    </row>
    <row r="126" spans="1:5" ht="30">
      <c r="A126" s="42" t="s">
        <v>122</v>
      </c>
      <c r="B126" s="16" t="s">
        <v>121</v>
      </c>
      <c r="C126" s="14" t="s">
        <v>123</v>
      </c>
      <c r="D126" s="62"/>
      <c r="E126" s="28">
        <f>SUM(E127+E129+E131)</f>
        <v>282775.7</v>
      </c>
    </row>
    <row r="127" spans="1:5" ht="30">
      <c r="A127" s="48" t="s">
        <v>124</v>
      </c>
      <c r="B127" s="16" t="s">
        <v>121</v>
      </c>
      <c r="C127" s="14" t="s">
        <v>125</v>
      </c>
      <c r="D127" s="62"/>
      <c r="E127" s="28">
        <f>SUM(E128)</f>
        <v>26635.7</v>
      </c>
    </row>
    <row r="128" spans="1:5" ht="30">
      <c r="A128" s="43" t="s">
        <v>126</v>
      </c>
      <c r="B128" s="16" t="s">
        <v>121</v>
      </c>
      <c r="C128" s="14" t="s">
        <v>125</v>
      </c>
      <c r="D128" s="62">
        <v>400</v>
      </c>
      <c r="E128" s="28">
        <v>26635.7</v>
      </c>
    </row>
    <row r="129" spans="1:5" ht="60">
      <c r="A129" s="67" t="s">
        <v>422</v>
      </c>
      <c r="B129" s="16" t="s">
        <v>121</v>
      </c>
      <c r="C129" s="14" t="s">
        <v>127</v>
      </c>
      <c r="D129" s="62"/>
      <c r="E129" s="28">
        <f>SUM(E130)</f>
        <v>1140</v>
      </c>
    </row>
    <row r="130" spans="1:5" ht="30">
      <c r="A130" s="43" t="s">
        <v>126</v>
      </c>
      <c r="B130" s="16" t="s">
        <v>121</v>
      </c>
      <c r="C130" s="14" t="s">
        <v>127</v>
      </c>
      <c r="D130" s="62">
        <v>400</v>
      </c>
      <c r="E130" s="28">
        <f>883.5+256.5</f>
        <v>1140</v>
      </c>
    </row>
    <row r="131" spans="1:5" ht="135">
      <c r="A131" s="70" t="s">
        <v>429</v>
      </c>
      <c r="B131" s="16" t="s">
        <v>121</v>
      </c>
      <c r="C131" s="16" t="s">
        <v>430</v>
      </c>
      <c r="D131" s="62"/>
      <c r="E131" s="28">
        <f>E132</f>
        <v>255000</v>
      </c>
    </row>
    <row r="132" spans="1:5" ht="30">
      <c r="A132" s="71" t="s">
        <v>126</v>
      </c>
      <c r="B132" s="16" t="s">
        <v>121</v>
      </c>
      <c r="C132" s="16" t="s">
        <v>430</v>
      </c>
      <c r="D132" s="62">
        <v>400</v>
      </c>
      <c r="E132" s="28">
        <v>255000</v>
      </c>
    </row>
    <row r="133" spans="1:5">
      <c r="A133" s="45" t="s">
        <v>128</v>
      </c>
      <c r="B133" s="20" t="s">
        <v>129</v>
      </c>
      <c r="C133" s="19"/>
      <c r="D133" s="63"/>
      <c r="E133" s="32">
        <f>SUM(E134)</f>
        <v>82444.600000000006</v>
      </c>
    </row>
    <row r="134" spans="1:5" ht="30">
      <c r="A134" s="42" t="s">
        <v>130</v>
      </c>
      <c r="B134" s="16" t="s">
        <v>129</v>
      </c>
      <c r="C134" s="14" t="s">
        <v>131</v>
      </c>
      <c r="D134" s="62"/>
      <c r="E134" s="28">
        <f>SUM(E135)</f>
        <v>82444.600000000006</v>
      </c>
    </row>
    <row r="135" spans="1:5" ht="30">
      <c r="A135" s="42" t="s">
        <v>132</v>
      </c>
      <c r="B135" s="16" t="s">
        <v>129</v>
      </c>
      <c r="C135" s="14" t="s">
        <v>133</v>
      </c>
      <c r="D135" s="62"/>
      <c r="E135" s="28">
        <f>SUM(E136+E138+E140+E142+E144+E146+E148)</f>
        <v>82444.600000000006</v>
      </c>
    </row>
    <row r="136" spans="1:5" ht="30">
      <c r="A136" s="43" t="s">
        <v>66</v>
      </c>
      <c r="B136" s="16" t="s">
        <v>129</v>
      </c>
      <c r="C136" s="14" t="s">
        <v>134</v>
      </c>
      <c r="D136" s="62"/>
      <c r="E136" s="28">
        <f>SUM(E137)</f>
        <v>4295.7</v>
      </c>
    </row>
    <row r="137" spans="1:5" ht="30">
      <c r="A137" s="43" t="s">
        <v>77</v>
      </c>
      <c r="B137" s="16" t="s">
        <v>129</v>
      </c>
      <c r="C137" s="14" t="s">
        <v>134</v>
      </c>
      <c r="D137" s="62">
        <v>600</v>
      </c>
      <c r="E137" s="28">
        <v>4295.7</v>
      </c>
    </row>
    <row r="138" spans="1:5" ht="45">
      <c r="A138" s="42" t="s">
        <v>135</v>
      </c>
      <c r="B138" s="16" t="s">
        <v>129</v>
      </c>
      <c r="C138" s="14" t="s">
        <v>136</v>
      </c>
      <c r="D138" s="62"/>
      <c r="E138" s="28">
        <f>SUM(E139)</f>
        <v>36082.9</v>
      </c>
    </row>
    <row r="139" spans="1:5">
      <c r="A139" s="43" t="s">
        <v>27</v>
      </c>
      <c r="B139" s="16" t="s">
        <v>129</v>
      </c>
      <c r="C139" s="14" t="s">
        <v>136</v>
      </c>
      <c r="D139" s="62">
        <v>800</v>
      </c>
      <c r="E139" s="28">
        <v>36082.9</v>
      </c>
    </row>
    <row r="140" spans="1:5" ht="90">
      <c r="A140" s="42" t="s">
        <v>137</v>
      </c>
      <c r="B140" s="16" t="s">
        <v>129</v>
      </c>
      <c r="C140" s="14" t="s">
        <v>138</v>
      </c>
      <c r="D140" s="62"/>
      <c r="E140" s="28">
        <f>SUM(E141)</f>
        <v>7838.9</v>
      </c>
    </row>
    <row r="141" spans="1:5">
      <c r="A141" s="43" t="s">
        <v>27</v>
      </c>
      <c r="B141" s="16" t="s">
        <v>129</v>
      </c>
      <c r="C141" s="14" t="s">
        <v>138</v>
      </c>
      <c r="D141" s="62">
        <v>800</v>
      </c>
      <c r="E141" s="28">
        <v>7838.9</v>
      </c>
    </row>
    <row r="142" spans="1:5" ht="75">
      <c r="A142" s="49" t="s">
        <v>139</v>
      </c>
      <c r="B142" s="16" t="s">
        <v>129</v>
      </c>
      <c r="C142" s="14" t="s">
        <v>140</v>
      </c>
      <c r="D142" s="62"/>
      <c r="E142" s="28">
        <f>SUM(E143)</f>
        <v>992</v>
      </c>
    </row>
    <row r="143" spans="1:5">
      <c r="A143" s="43" t="s">
        <v>27</v>
      </c>
      <c r="B143" s="16" t="s">
        <v>129</v>
      </c>
      <c r="C143" s="14" t="s">
        <v>140</v>
      </c>
      <c r="D143" s="62">
        <v>800</v>
      </c>
      <c r="E143" s="28">
        <v>992</v>
      </c>
    </row>
    <row r="144" spans="1:5" ht="60">
      <c r="A144" s="43" t="s">
        <v>141</v>
      </c>
      <c r="B144" s="16" t="s">
        <v>129</v>
      </c>
      <c r="C144" s="14" t="s">
        <v>142</v>
      </c>
      <c r="D144" s="62"/>
      <c r="E144" s="28">
        <f>SUM(E145)</f>
        <v>3221.6</v>
      </c>
    </row>
    <row r="145" spans="1:5">
      <c r="A145" s="43" t="s">
        <v>27</v>
      </c>
      <c r="B145" s="16" t="s">
        <v>129</v>
      </c>
      <c r="C145" s="14" t="s">
        <v>142</v>
      </c>
      <c r="D145" s="62">
        <v>800</v>
      </c>
      <c r="E145" s="28">
        <v>3221.6</v>
      </c>
    </row>
    <row r="146" spans="1:5" ht="75">
      <c r="A146" s="42" t="s">
        <v>143</v>
      </c>
      <c r="B146" s="16" t="s">
        <v>129</v>
      </c>
      <c r="C146" s="14" t="s">
        <v>144</v>
      </c>
      <c r="D146" s="62"/>
      <c r="E146" s="28">
        <f>SUM(E147)</f>
        <v>19096.5</v>
      </c>
    </row>
    <row r="147" spans="1:5">
      <c r="A147" s="43" t="s">
        <v>27</v>
      </c>
      <c r="B147" s="16" t="s">
        <v>129</v>
      </c>
      <c r="C147" s="14" t="s">
        <v>144</v>
      </c>
      <c r="D147" s="62">
        <v>800</v>
      </c>
      <c r="E147" s="28">
        <v>19096.5</v>
      </c>
    </row>
    <row r="148" spans="1:5" ht="30">
      <c r="A148" s="43" t="s">
        <v>145</v>
      </c>
      <c r="B148" s="16" t="s">
        <v>129</v>
      </c>
      <c r="C148" s="14" t="s">
        <v>146</v>
      </c>
      <c r="D148" s="62"/>
      <c r="E148" s="28">
        <f>SUM(E149)</f>
        <v>10917</v>
      </c>
    </row>
    <row r="149" spans="1:5" ht="30">
      <c r="A149" s="43" t="s">
        <v>26</v>
      </c>
      <c r="B149" s="16" t="s">
        <v>129</v>
      </c>
      <c r="C149" s="14" t="s">
        <v>146</v>
      </c>
      <c r="D149" s="62">
        <v>200</v>
      </c>
      <c r="E149" s="28">
        <v>10917</v>
      </c>
    </row>
    <row r="150" spans="1:5">
      <c r="A150" s="45" t="s">
        <v>147</v>
      </c>
      <c r="B150" s="20" t="s">
        <v>148</v>
      </c>
      <c r="C150" s="19"/>
      <c r="D150" s="63"/>
      <c r="E150" s="32">
        <f>E151+E181</f>
        <v>656470.80000000005</v>
      </c>
    </row>
    <row r="151" spans="1:5" ht="30">
      <c r="A151" s="42" t="s">
        <v>130</v>
      </c>
      <c r="B151" s="16" t="s">
        <v>148</v>
      </c>
      <c r="C151" s="14" t="s">
        <v>131</v>
      </c>
      <c r="D151" s="62"/>
      <c r="E151" s="28">
        <f>E152</f>
        <v>626470.80000000005</v>
      </c>
    </row>
    <row r="152" spans="1:5" ht="45">
      <c r="A152" s="42" t="s">
        <v>149</v>
      </c>
      <c r="B152" s="16" t="s">
        <v>148</v>
      </c>
      <c r="C152" s="14" t="s">
        <v>150</v>
      </c>
      <c r="D152" s="62"/>
      <c r="E152" s="28">
        <f>E153+E155+E157+E159+E161+E170+E172+E174+E176+E178+E163+E165+E167</f>
        <v>626470.80000000005</v>
      </c>
    </row>
    <row r="153" spans="1:5" ht="45">
      <c r="A153" s="42" t="s">
        <v>151</v>
      </c>
      <c r="B153" s="16" t="s">
        <v>148</v>
      </c>
      <c r="C153" s="14" t="s">
        <v>152</v>
      </c>
      <c r="D153" s="62"/>
      <c r="E153" s="28">
        <f>SUM(E154)</f>
        <v>5425</v>
      </c>
    </row>
    <row r="154" spans="1:5" ht="30">
      <c r="A154" s="43" t="s">
        <v>126</v>
      </c>
      <c r="B154" s="16" t="s">
        <v>148</v>
      </c>
      <c r="C154" s="14" t="s">
        <v>152</v>
      </c>
      <c r="D154" s="62">
        <v>400</v>
      </c>
      <c r="E154" s="28">
        <v>5425</v>
      </c>
    </row>
    <row r="155" spans="1:5" ht="45">
      <c r="A155" s="43" t="s">
        <v>153</v>
      </c>
      <c r="B155" s="16" t="s">
        <v>148</v>
      </c>
      <c r="C155" s="14" t="s">
        <v>154</v>
      </c>
      <c r="D155" s="62"/>
      <c r="E155" s="28">
        <f>SUM(E156)</f>
        <v>6200</v>
      </c>
    </row>
    <row r="156" spans="1:5" ht="30">
      <c r="A156" s="43" t="s">
        <v>126</v>
      </c>
      <c r="B156" s="16" t="s">
        <v>148</v>
      </c>
      <c r="C156" s="14" t="s">
        <v>154</v>
      </c>
      <c r="D156" s="62">
        <v>400</v>
      </c>
      <c r="E156" s="28">
        <v>6200</v>
      </c>
    </row>
    <row r="157" spans="1:5" ht="60">
      <c r="A157" s="43" t="s">
        <v>417</v>
      </c>
      <c r="B157" s="16" t="s">
        <v>148</v>
      </c>
      <c r="C157" s="14" t="s">
        <v>155</v>
      </c>
      <c r="D157" s="62"/>
      <c r="E157" s="28">
        <f>SUM(E158)</f>
        <v>2790</v>
      </c>
    </row>
    <row r="158" spans="1:5" ht="30">
      <c r="A158" s="43" t="s">
        <v>126</v>
      </c>
      <c r="B158" s="16" t="s">
        <v>148</v>
      </c>
      <c r="C158" s="14" t="s">
        <v>155</v>
      </c>
      <c r="D158" s="62">
        <v>400</v>
      </c>
      <c r="E158" s="28">
        <v>2790</v>
      </c>
    </row>
    <row r="159" spans="1:5" ht="30">
      <c r="A159" s="43" t="s">
        <v>156</v>
      </c>
      <c r="B159" s="16" t="s">
        <v>148</v>
      </c>
      <c r="C159" s="14" t="s">
        <v>157</v>
      </c>
      <c r="D159" s="62"/>
      <c r="E159" s="28">
        <f>SUM(E160)</f>
        <v>3177.5</v>
      </c>
    </row>
    <row r="160" spans="1:5" ht="30">
      <c r="A160" s="43" t="s">
        <v>26</v>
      </c>
      <c r="B160" s="16" t="s">
        <v>148</v>
      </c>
      <c r="C160" s="14" t="s">
        <v>157</v>
      </c>
      <c r="D160" s="62">
        <v>200</v>
      </c>
      <c r="E160" s="28">
        <v>3177.5</v>
      </c>
    </row>
    <row r="161" spans="1:5" ht="30">
      <c r="A161" s="43" t="s">
        <v>158</v>
      </c>
      <c r="B161" s="16" t="s">
        <v>148</v>
      </c>
      <c r="C161" s="14" t="s">
        <v>159</v>
      </c>
      <c r="D161" s="62"/>
      <c r="E161" s="28">
        <f>SUM(E162)</f>
        <v>5696.2</v>
      </c>
    </row>
    <row r="162" spans="1:5" ht="30">
      <c r="A162" s="43" t="s">
        <v>26</v>
      </c>
      <c r="B162" s="16" t="s">
        <v>148</v>
      </c>
      <c r="C162" s="14" t="s">
        <v>159</v>
      </c>
      <c r="D162" s="62">
        <v>200</v>
      </c>
      <c r="E162" s="28">
        <v>5696.2</v>
      </c>
    </row>
    <row r="163" spans="1:5" ht="45">
      <c r="A163" s="71" t="s">
        <v>451</v>
      </c>
      <c r="B163" s="16" t="s">
        <v>148</v>
      </c>
      <c r="C163" s="16" t="s">
        <v>454</v>
      </c>
      <c r="D163" s="62"/>
      <c r="E163" s="28">
        <f>E164</f>
        <v>866.4</v>
      </c>
    </row>
    <row r="164" spans="1:5" ht="30">
      <c r="A164" s="71" t="s">
        <v>126</v>
      </c>
      <c r="B164" s="16" t="s">
        <v>148</v>
      </c>
      <c r="C164" s="16" t="s">
        <v>454</v>
      </c>
      <c r="D164" s="62">
        <v>400</v>
      </c>
      <c r="E164" s="28">
        <v>866.4</v>
      </c>
    </row>
    <row r="165" spans="1:5" ht="54.75">
      <c r="A165" s="78" t="s">
        <v>452</v>
      </c>
      <c r="B165" s="16" t="s">
        <v>148</v>
      </c>
      <c r="C165" s="16" t="s">
        <v>455</v>
      </c>
      <c r="D165" s="62"/>
      <c r="E165" s="28">
        <f>E166</f>
        <v>318.60000000000002</v>
      </c>
    </row>
    <row r="166" spans="1:5" ht="30">
      <c r="A166" s="71" t="s">
        <v>126</v>
      </c>
      <c r="B166" s="16" t="s">
        <v>148</v>
      </c>
      <c r="C166" s="16" t="s">
        <v>455</v>
      </c>
      <c r="D166" s="62">
        <v>400</v>
      </c>
      <c r="E166" s="28">
        <v>318.60000000000002</v>
      </c>
    </row>
    <row r="167" spans="1:5" ht="54.75">
      <c r="A167" s="78" t="s">
        <v>453</v>
      </c>
      <c r="B167" s="16" t="s">
        <v>148</v>
      </c>
      <c r="C167" s="16" t="s">
        <v>456</v>
      </c>
      <c r="D167" s="62"/>
      <c r="E167" s="28">
        <f>E168</f>
        <v>405.5</v>
      </c>
    </row>
    <row r="168" spans="1:5" ht="30">
      <c r="A168" s="71" t="s">
        <v>126</v>
      </c>
      <c r="B168" s="16" t="s">
        <v>148</v>
      </c>
      <c r="C168" s="16" t="s">
        <v>456</v>
      </c>
      <c r="D168" s="62">
        <v>400</v>
      </c>
      <c r="E168" s="28">
        <v>405.5</v>
      </c>
    </row>
    <row r="169" spans="1:5">
      <c r="A169" s="43"/>
      <c r="B169" s="16"/>
      <c r="C169" s="14"/>
      <c r="D169" s="62"/>
      <c r="E169" s="28"/>
    </row>
    <row r="170" spans="1:5" ht="45">
      <c r="A170" s="42" t="s">
        <v>160</v>
      </c>
      <c r="B170" s="16" t="s">
        <v>148</v>
      </c>
      <c r="C170" s="14" t="s">
        <v>161</v>
      </c>
      <c r="D170" s="62"/>
      <c r="E170" s="28">
        <f>SUM(E171)</f>
        <v>253755.9</v>
      </c>
    </row>
    <row r="171" spans="1:5">
      <c r="A171" s="43" t="s">
        <v>27</v>
      </c>
      <c r="B171" s="16" t="s">
        <v>148</v>
      </c>
      <c r="C171" s="14" t="s">
        <v>161</v>
      </c>
      <c r="D171" s="62">
        <v>800</v>
      </c>
      <c r="E171" s="28">
        <v>253755.9</v>
      </c>
    </row>
    <row r="172" spans="1:5" ht="45">
      <c r="A172" s="42" t="s">
        <v>162</v>
      </c>
      <c r="B172" s="16" t="s">
        <v>148</v>
      </c>
      <c r="C172" s="14" t="s">
        <v>163</v>
      </c>
      <c r="D172" s="62"/>
      <c r="E172" s="28">
        <f>SUM(E173)</f>
        <v>36337.4</v>
      </c>
    </row>
    <row r="173" spans="1:5">
      <c r="A173" s="43" t="s">
        <v>27</v>
      </c>
      <c r="B173" s="16" t="s">
        <v>148</v>
      </c>
      <c r="C173" s="14" t="s">
        <v>163</v>
      </c>
      <c r="D173" s="62">
        <v>800</v>
      </c>
      <c r="E173" s="28">
        <v>36337.4</v>
      </c>
    </row>
    <row r="174" spans="1:5">
      <c r="A174" s="42" t="s">
        <v>164</v>
      </c>
      <c r="B174" s="16" t="s">
        <v>148</v>
      </c>
      <c r="C174" s="14" t="s">
        <v>165</v>
      </c>
      <c r="D174" s="62"/>
      <c r="E174" s="28">
        <f>SUM(E175)</f>
        <v>22221.9</v>
      </c>
    </row>
    <row r="175" spans="1:5" ht="30">
      <c r="A175" s="43" t="s">
        <v>26</v>
      </c>
      <c r="B175" s="16" t="s">
        <v>148</v>
      </c>
      <c r="C175" s="14" t="s">
        <v>165</v>
      </c>
      <c r="D175" s="62">
        <v>200</v>
      </c>
      <c r="E175" s="28">
        <f>22946-724.1</f>
        <v>22221.9</v>
      </c>
    </row>
    <row r="176" spans="1:5" ht="60">
      <c r="A176" s="42" t="s">
        <v>166</v>
      </c>
      <c r="B176" s="16" t="s">
        <v>148</v>
      </c>
      <c r="C176" s="14" t="s">
        <v>167</v>
      </c>
      <c r="D176" s="62"/>
      <c r="E176" s="28">
        <f>SUM(E177)</f>
        <v>387.5</v>
      </c>
    </row>
    <row r="177" spans="1:5">
      <c r="A177" s="43" t="s">
        <v>27</v>
      </c>
      <c r="B177" s="16" t="s">
        <v>148</v>
      </c>
      <c r="C177" s="14" t="s">
        <v>167</v>
      </c>
      <c r="D177" s="62">
        <v>800</v>
      </c>
      <c r="E177" s="28">
        <v>387.5</v>
      </c>
    </row>
    <row r="178" spans="1:5" ht="150">
      <c r="A178" s="70" t="s">
        <v>431</v>
      </c>
      <c r="B178" s="16" t="s">
        <v>148</v>
      </c>
      <c r="C178" s="16" t="s">
        <v>432</v>
      </c>
      <c r="D178" s="62"/>
      <c r="E178" s="28">
        <f>E179+E180</f>
        <v>288888.90000000002</v>
      </c>
    </row>
    <row r="179" spans="1:5" ht="30">
      <c r="A179" s="71" t="s">
        <v>26</v>
      </c>
      <c r="B179" s="16" t="s">
        <v>148</v>
      </c>
      <c r="C179" s="16" t="s">
        <v>432</v>
      </c>
      <c r="D179" s="62">
        <v>200</v>
      </c>
      <c r="E179" s="28">
        <v>226698.2</v>
      </c>
    </row>
    <row r="180" spans="1:5" ht="30">
      <c r="A180" s="71" t="s">
        <v>126</v>
      </c>
      <c r="B180" s="16" t="s">
        <v>148</v>
      </c>
      <c r="C180" s="16" t="s">
        <v>432</v>
      </c>
      <c r="D180" s="62">
        <v>400</v>
      </c>
      <c r="E180" s="28">
        <v>62190.7</v>
      </c>
    </row>
    <row r="181" spans="1:5" ht="60">
      <c r="A181" s="43" t="s">
        <v>168</v>
      </c>
      <c r="B181" s="16" t="s">
        <v>148</v>
      </c>
      <c r="C181" s="14" t="s">
        <v>68</v>
      </c>
      <c r="D181" s="62"/>
      <c r="E181" s="28">
        <f>SUM(E182)</f>
        <v>30000</v>
      </c>
    </row>
    <row r="182" spans="1:5" ht="30">
      <c r="A182" s="43" t="s">
        <v>169</v>
      </c>
      <c r="B182" s="16" t="s">
        <v>148</v>
      </c>
      <c r="C182" s="14" t="s">
        <v>170</v>
      </c>
      <c r="D182" s="62"/>
      <c r="E182" s="28">
        <f>SUM(E183)</f>
        <v>30000</v>
      </c>
    </row>
    <row r="183" spans="1:5" ht="45">
      <c r="A183" s="43" t="s">
        <v>171</v>
      </c>
      <c r="B183" s="16" t="s">
        <v>148</v>
      </c>
      <c r="C183" s="14" t="s">
        <v>172</v>
      </c>
      <c r="D183" s="62"/>
      <c r="E183" s="28">
        <f>SUM(E184)</f>
        <v>30000</v>
      </c>
    </row>
    <row r="184" spans="1:5" ht="30">
      <c r="A184" s="43" t="s">
        <v>26</v>
      </c>
      <c r="B184" s="16" t="s">
        <v>148</v>
      </c>
      <c r="C184" s="14" t="s">
        <v>172</v>
      </c>
      <c r="D184" s="62">
        <v>200</v>
      </c>
      <c r="E184" s="28">
        <f>30000-28675.9+28675.9</f>
        <v>30000</v>
      </c>
    </row>
    <row r="185" spans="1:5">
      <c r="A185" s="45" t="s">
        <v>173</v>
      </c>
      <c r="B185" s="20" t="s">
        <v>174</v>
      </c>
      <c r="C185" s="19"/>
      <c r="D185" s="63"/>
      <c r="E185" s="32">
        <f>SUM(E217+E186)</f>
        <v>30295.199999999997</v>
      </c>
    </row>
    <row r="186" spans="1:5" ht="30">
      <c r="A186" s="42" t="s">
        <v>175</v>
      </c>
      <c r="B186" s="16" t="s">
        <v>174</v>
      </c>
      <c r="C186" s="14" t="s">
        <v>176</v>
      </c>
      <c r="D186" s="62"/>
      <c r="E186" s="28">
        <f>SUM(E187+E200)</f>
        <v>13600.1</v>
      </c>
    </row>
    <row r="187" spans="1:5">
      <c r="A187" s="42" t="s">
        <v>177</v>
      </c>
      <c r="B187" s="16" t="s">
        <v>174</v>
      </c>
      <c r="C187" s="14" t="s">
        <v>178</v>
      </c>
      <c r="D187" s="62"/>
      <c r="E187" s="28">
        <f>SUM(E188+E190+E192+E194+E196+E198)</f>
        <v>9636.1</v>
      </c>
    </row>
    <row r="188" spans="1:5" ht="45">
      <c r="A188" s="42" t="s">
        <v>179</v>
      </c>
      <c r="B188" s="16" t="s">
        <v>174</v>
      </c>
      <c r="C188" s="14" t="s">
        <v>180</v>
      </c>
      <c r="D188" s="62"/>
      <c r="E188" s="28">
        <f>SUM(E189)</f>
        <v>4789.5</v>
      </c>
    </row>
    <row r="189" spans="1:5" ht="30">
      <c r="A189" s="43" t="s">
        <v>126</v>
      </c>
      <c r="B189" s="16" t="s">
        <v>174</v>
      </c>
      <c r="C189" s="14" t="s">
        <v>180</v>
      </c>
      <c r="D189" s="62">
        <v>400</v>
      </c>
      <c r="E189" s="28">
        <v>4789.5</v>
      </c>
    </row>
    <row r="190" spans="1:5" ht="45">
      <c r="A190" s="43" t="s">
        <v>181</v>
      </c>
      <c r="B190" s="16" t="s">
        <v>174</v>
      </c>
      <c r="C190" s="14" t="s">
        <v>182</v>
      </c>
      <c r="D190" s="62"/>
      <c r="E190" s="28">
        <f>SUM(E191)</f>
        <v>1196.8</v>
      </c>
    </row>
    <row r="191" spans="1:5" ht="30">
      <c r="A191" s="43" t="s">
        <v>126</v>
      </c>
      <c r="B191" s="16" t="s">
        <v>174</v>
      </c>
      <c r="C191" s="14" t="s">
        <v>182</v>
      </c>
      <c r="D191" s="62">
        <v>400</v>
      </c>
      <c r="E191" s="28">
        <f>407.7+492.3+296.8</f>
        <v>1196.8</v>
      </c>
    </row>
    <row r="192" spans="1:5" ht="30">
      <c r="A192" s="79" t="s">
        <v>183</v>
      </c>
      <c r="B192" s="16" t="s">
        <v>174</v>
      </c>
      <c r="C192" s="14" t="s">
        <v>184</v>
      </c>
      <c r="D192" s="62"/>
      <c r="E192" s="28">
        <f>SUM(E193)</f>
        <v>190.8</v>
      </c>
    </row>
    <row r="193" spans="1:5" ht="30">
      <c r="A193" s="79" t="s">
        <v>126</v>
      </c>
      <c r="B193" s="16" t="s">
        <v>174</v>
      </c>
      <c r="C193" s="14" t="s">
        <v>184</v>
      </c>
      <c r="D193" s="62">
        <v>400</v>
      </c>
      <c r="E193" s="28">
        <f>100.8+90</f>
        <v>190.8</v>
      </c>
    </row>
    <row r="194" spans="1:5" ht="30">
      <c r="A194" s="43" t="s">
        <v>185</v>
      </c>
      <c r="B194" s="16" t="s">
        <v>174</v>
      </c>
      <c r="C194" s="14" t="s">
        <v>186</v>
      </c>
      <c r="D194" s="62"/>
      <c r="E194" s="28">
        <f>SUM(E195)</f>
        <v>67.2</v>
      </c>
    </row>
    <row r="195" spans="1:5" ht="30">
      <c r="A195" s="43" t="s">
        <v>126</v>
      </c>
      <c r="B195" s="16" t="s">
        <v>174</v>
      </c>
      <c r="C195" s="14" t="s">
        <v>186</v>
      </c>
      <c r="D195" s="62">
        <v>400</v>
      </c>
      <c r="E195" s="28">
        <v>67.2</v>
      </c>
    </row>
    <row r="196" spans="1:5" ht="30">
      <c r="A196" s="43" t="s">
        <v>187</v>
      </c>
      <c r="B196" s="16" t="s">
        <v>174</v>
      </c>
      <c r="C196" s="14" t="s">
        <v>188</v>
      </c>
      <c r="D196" s="62"/>
      <c r="E196" s="28">
        <f>SUM(E197)</f>
        <v>2374.6</v>
      </c>
    </row>
    <row r="197" spans="1:5" ht="30">
      <c r="A197" s="43" t="s">
        <v>126</v>
      </c>
      <c r="B197" s="16" t="s">
        <v>174</v>
      </c>
      <c r="C197" s="14" t="s">
        <v>188</v>
      </c>
      <c r="D197" s="62">
        <v>400</v>
      </c>
      <c r="E197" s="28">
        <v>2374.6</v>
      </c>
    </row>
    <row r="198" spans="1:5" ht="30">
      <c r="A198" s="43" t="s">
        <v>189</v>
      </c>
      <c r="B198" s="16" t="s">
        <v>174</v>
      </c>
      <c r="C198" s="14" t="s">
        <v>190</v>
      </c>
      <c r="D198" s="62"/>
      <c r="E198" s="28">
        <f>SUM(E199)</f>
        <v>1017.2</v>
      </c>
    </row>
    <row r="199" spans="1:5" ht="30">
      <c r="A199" s="43" t="s">
        <v>126</v>
      </c>
      <c r="B199" s="16" t="s">
        <v>174</v>
      </c>
      <c r="C199" s="14" t="s">
        <v>190</v>
      </c>
      <c r="D199" s="62">
        <v>400</v>
      </c>
      <c r="E199" s="28">
        <v>1017.2</v>
      </c>
    </row>
    <row r="200" spans="1:5" ht="30">
      <c r="A200" s="43" t="s">
        <v>191</v>
      </c>
      <c r="B200" s="16" t="s">
        <v>174</v>
      </c>
      <c r="C200" s="14" t="s">
        <v>192</v>
      </c>
      <c r="D200" s="62"/>
      <c r="E200" s="28">
        <f>SUM(E201+E203+E207+E213)+E205+E209+E211+E215</f>
        <v>3964</v>
      </c>
    </row>
    <row r="201" spans="1:5" ht="30">
      <c r="A201" s="43" t="s">
        <v>193</v>
      </c>
      <c r="B201" s="16" t="s">
        <v>174</v>
      </c>
      <c r="C201" s="14" t="s">
        <v>194</v>
      </c>
      <c r="D201" s="62"/>
      <c r="E201" s="28">
        <f>SUM(E202)</f>
        <v>379.8</v>
      </c>
    </row>
    <row r="202" spans="1:5" ht="30">
      <c r="A202" s="43" t="s">
        <v>77</v>
      </c>
      <c r="B202" s="16" t="s">
        <v>174</v>
      </c>
      <c r="C202" s="14" t="s">
        <v>194</v>
      </c>
      <c r="D202" s="62">
        <v>600</v>
      </c>
      <c r="E202" s="28">
        <v>379.8</v>
      </c>
    </row>
    <row r="203" spans="1:5" ht="45">
      <c r="A203" s="43" t="s">
        <v>195</v>
      </c>
      <c r="B203" s="16" t="s">
        <v>174</v>
      </c>
      <c r="C203" s="14" t="s">
        <v>196</v>
      </c>
      <c r="D203" s="62"/>
      <c r="E203" s="28">
        <f>SUM(E204)</f>
        <v>286.8</v>
      </c>
    </row>
    <row r="204" spans="1:5" ht="30">
      <c r="A204" s="43" t="s">
        <v>26</v>
      </c>
      <c r="B204" s="16" t="s">
        <v>174</v>
      </c>
      <c r="C204" s="14" t="s">
        <v>196</v>
      </c>
      <c r="D204" s="62">
        <v>200</v>
      </c>
      <c r="E204" s="28">
        <v>286.8</v>
      </c>
    </row>
    <row r="205" spans="1:5">
      <c r="A205" s="81" t="s">
        <v>197</v>
      </c>
      <c r="B205" s="16" t="s">
        <v>174</v>
      </c>
      <c r="C205" s="14" t="s">
        <v>198</v>
      </c>
      <c r="D205" s="62"/>
      <c r="E205" s="28">
        <f>SUM(E206)</f>
        <v>1968.2</v>
      </c>
    </row>
    <row r="206" spans="1:5" ht="30">
      <c r="A206" s="81" t="s">
        <v>126</v>
      </c>
      <c r="B206" s="16" t="s">
        <v>174</v>
      </c>
      <c r="C206" s="14" t="s">
        <v>198</v>
      </c>
      <c r="D206" s="62">
        <v>400</v>
      </c>
      <c r="E206" s="28">
        <f>1782.5+185.7</f>
        <v>1968.2</v>
      </c>
    </row>
    <row r="207" spans="1:5" ht="60">
      <c r="A207" s="58" t="s">
        <v>199</v>
      </c>
      <c r="B207" s="17" t="s">
        <v>174</v>
      </c>
      <c r="C207" s="59" t="s">
        <v>200</v>
      </c>
      <c r="D207" s="17"/>
      <c r="E207" s="28">
        <f t="shared" ref="E207" si="0">SUM(E208)</f>
        <v>155</v>
      </c>
    </row>
    <row r="208" spans="1:5">
      <c r="A208" s="40" t="s">
        <v>27</v>
      </c>
      <c r="B208" s="17" t="s">
        <v>174</v>
      </c>
      <c r="C208" s="59" t="s">
        <v>200</v>
      </c>
      <c r="D208" s="17" t="s">
        <v>201</v>
      </c>
      <c r="E208" s="28">
        <v>155</v>
      </c>
    </row>
    <row r="209" spans="1:6">
      <c r="A209" s="43" t="s">
        <v>202</v>
      </c>
      <c r="B209" s="16" t="s">
        <v>174</v>
      </c>
      <c r="C209" s="14" t="s">
        <v>203</v>
      </c>
      <c r="D209" s="62"/>
      <c r="E209" s="28">
        <f>SUM(E210)</f>
        <v>387.5</v>
      </c>
    </row>
    <row r="210" spans="1:6">
      <c r="A210" s="43" t="s">
        <v>27</v>
      </c>
      <c r="B210" s="16" t="s">
        <v>174</v>
      </c>
      <c r="C210" s="14" t="s">
        <v>203</v>
      </c>
      <c r="D210" s="62">
        <v>800</v>
      </c>
      <c r="E210" s="28">
        <v>387.5</v>
      </c>
    </row>
    <row r="211" spans="1:6" ht="60">
      <c r="A211" s="43" t="s">
        <v>204</v>
      </c>
      <c r="B211" s="16" t="s">
        <v>174</v>
      </c>
      <c r="C211" s="14" t="s">
        <v>205</v>
      </c>
      <c r="D211" s="62"/>
      <c r="E211" s="28">
        <f>SUM(E212)</f>
        <v>387.5</v>
      </c>
    </row>
    <row r="212" spans="1:6">
      <c r="A212" s="43" t="s">
        <v>27</v>
      </c>
      <c r="B212" s="16" t="s">
        <v>174</v>
      </c>
      <c r="C212" s="14" t="s">
        <v>205</v>
      </c>
      <c r="D212" s="62">
        <v>800</v>
      </c>
      <c r="E212" s="28">
        <v>387.5</v>
      </c>
    </row>
    <row r="213" spans="1:6" ht="60">
      <c r="A213" s="43" t="s">
        <v>206</v>
      </c>
      <c r="B213" s="16" t="s">
        <v>174</v>
      </c>
      <c r="C213" s="14" t="s">
        <v>207</v>
      </c>
      <c r="D213" s="62"/>
      <c r="E213" s="28">
        <f>SUM(E214)</f>
        <v>209.2</v>
      </c>
    </row>
    <row r="214" spans="1:6">
      <c r="A214" s="43" t="s">
        <v>27</v>
      </c>
      <c r="B214" s="16" t="s">
        <v>174</v>
      </c>
      <c r="C214" s="14" t="s">
        <v>207</v>
      </c>
      <c r="D214" s="62">
        <v>800</v>
      </c>
      <c r="E214" s="28">
        <v>209.2</v>
      </c>
    </row>
    <row r="215" spans="1:6" ht="150">
      <c r="A215" s="70" t="s">
        <v>433</v>
      </c>
      <c r="B215" s="16" t="s">
        <v>174</v>
      </c>
      <c r="C215" s="16" t="s">
        <v>434</v>
      </c>
      <c r="D215" s="62"/>
      <c r="E215" s="28">
        <f>E216</f>
        <v>190</v>
      </c>
    </row>
    <row r="216" spans="1:6">
      <c r="A216" s="71" t="s">
        <v>27</v>
      </c>
      <c r="B216" s="16" t="s">
        <v>174</v>
      </c>
      <c r="C216" s="16" t="s">
        <v>434</v>
      </c>
      <c r="D216" s="62">
        <v>800</v>
      </c>
      <c r="E216" s="28">
        <v>190</v>
      </c>
    </row>
    <row r="217" spans="1:6" ht="60">
      <c r="A217" s="42" t="s">
        <v>414</v>
      </c>
      <c r="B217" s="16" t="s">
        <v>174</v>
      </c>
      <c r="C217" s="14" t="s">
        <v>208</v>
      </c>
      <c r="D217" s="62"/>
      <c r="E217" s="28">
        <f>SUM(E218+E220)</f>
        <v>16695.099999999999</v>
      </c>
    </row>
    <row r="218" spans="1:6" ht="30">
      <c r="A218" s="42" t="s">
        <v>413</v>
      </c>
      <c r="B218" s="16" t="s">
        <v>174</v>
      </c>
      <c r="C218" s="14" t="s">
        <v>209</v>
      </c>
      <c r="D218" s="62"/>
      <c r="E218" s="28">
        <f>SUM(E219)</f>
        <v>7495.1</v>
      </c>
    </row>
    <row r="219" spans="1:6" ht="30">
      <c r="A219" s="43" t="s">
        <v>26</v>
      </c>
      <c r="B219" s="16" t="s">
        <v>174</v>
      </c>
      <c r="C219" s="14" t="s">
        <v>209</v>
      </c>
      <c r="D219" s="62">
        <v>200</v>
      </c>
      <c r="E219" s="28">
        <v>7495.1</v>
      </c>
    </row>
    <row r="220" spans="1:6">
      <c r="A220" s="67" t="s">
        <v>423</v>
      </c>
      <c r="B220" s="16" t="s">
        <v>174</v>
      </c>
      <c r="C220" s="16" t="s">
        <v>424</v>
      </c>
      <c r="D220" s="16"/>
      <c r="E220" s="28">
        <f>SUM(E221)</f>
        <v>9200</v>
      </c>
      <c r="F220" s="66"/>
    </row>
    <row r="221" spans="1:6" ht="30">
      <c r="A221" s="67" t="s">
        <v>26</v>
      </c>
      <c r="B221" s="16" t="s">
        <v>174</v>
      </c>
      <c r="C221" s="16" t="s">
        <v>424</v>
      </c>
      <c r="D221" s="16" t="s">
        <v>39</v>
      </c>
      <c r="E221" s="28">
        <v>9200</v>
      </c>
      <c r="F221" s="66"/>
    </row>
    <row r="222" spans="1:6">
      <c r="A222" s="45" t="s">
        <v>210</v>
      </c>
      <c r="B222" s="20" t="s">
        <v>211</v>
      </c>
      <c r="C222" s="18"/>
      <c r="D222" s="20"/>
      <c r="E222" s="33">
        <f>E223+E254+E286+E302</f>
        <v>495788</v>
      </c>
    </row>
    <row r="223" spans="1:6">
      <c r="A223" s="45" t="s">
        <v>212</v>
      </c>
      <c r="B223" s="20" t="s">
        <v>213</v>
      </c>
      <c r="C223" s="18"/>
      <c r="D223" s="20"/>
      <c r="E223" s="33">
        <f>E230+E240+E224+E251</f>
        <v>136303.6</v>
      </c>
    </row>
    <row r="224" spans="1:6">
      <c r="A224" s="69" t="s">
        <v>16</v>
      </c>
      <c r="B224" s="16" t="s">
        <v>213</v>
      </c>
      <c r="C224" s="16" t="s">
        <v>17</v>
      </c>
      <c r="D224" s="62"/>
      <c r="E224" s="77">
        <f>E225+E227</f>
        <v>94754.3</v>
      </c>
    </row>
    <row r="225" spans="1:5">
      <c r="A225" s="69" t="s">
        <v>48</v>
      </c>
      <c r="B225" s="16" t="s">
        <v>213</v>
      </c>
      <c r="C225" s="16" t="s">
        <v>49</v>
      </c>
      <c r="D225" s="62"/>
      <c r="E225" s="77">
        <f>E226</f>
        <v>8260.5</v>
      </c>
    </row>
    <row r="226" spans="1:5" ht="30">
      <c r="A226" s="71" t="s">
        <v>26</v>
      </c>
      <c r="B226" s="16" t="s">
        <v>213</v>
      </c>
      <c r="C226" s="16" t="s">
        <v>49</v>
      </c>
      <c r="D226" s="62">
        <v>200</v>
      </c>
      <c r="E226" s="77">
        <v>8260.5</v>
      </c>
    </row>
    <row r="227" spans="1:5" ht="41.25">
      <c r="A227" s="73" t="s">
        <v>439</v>
      </c>
      <c r="B227" s="16" t="s">
        <v>213</v>
      </c>
      <c r="C227" s="16" t="s">
        <v>443</v>
      </c>
      <c r="D227" s="62"/>
      <c r="E227" s="77">
        <f>E228</f>
        <v>86493.8</v>
      </c>
    </row>
    <row r="228" spans="1:5" ht="105">
      <c r="A228" s="70" t="s">
        <v>447</v>
      </c>
      <c r="B228" s="16" t="s">
        <v>213</v>
      </c>
      <c r="C228" s="16" t="s">
        <v>448</v>
      </c>
      <c r="D228" s="62"/>
      <c r="E228" s="77">
        <f>E229</f>
        <v>86493.8</v>
      </c>
    </row>
    <row r="229" spans="1:5" ht="30">
      <c r="A229" s="71" t="s">
        <v>126</v>
      </c>
      <c r="B229" s="16" t="s">
        <v>213</v>
      </c>
      <c r="C229" s="16" t="s">
        <v>448</v>
      </c>
      <c r="D229" s="62">
        <v>400</v>
      </c>
      <c r="E229" s="77">
        <v>86493.8</v>
      </c>
    </row>
    <row r="230" spans="1:5" ht="45">
      <c r="A230" s="42" t="s">
        <v>62</v>
      </c>
      <c r="B230" s="16" t="s">
        <v>213</v>
      </c>
      <c r="C230" s="14" t="s">
        <v>63</v>
      </c>
      <c r="D230" s="62"/>
      <c r="E230" s="28">
        <f>E231+E237</f>
        <v>2437.3000000000002</v>
      </c>
    </row>
    <row r="231" spans="1:5" ht="30">
      <c r="A231" s="42" t="s">
        <v>214</v>
      </c>
      <c r="B231" s="16" t="s">
        <v>213</v>
      </c>
      <c r="C231" s="14" t="s">
        <v>215</v>
      </c>
      <c r="D231" s="62"/>
      <c r="E231" s="28">
        <f>SUM(E234+E232)</f>
        <v>1535</v>
      </c>
    </row>
    <row r="232" spans="1:5">
      <c r="A232" s="82" t="s">
        <v>457</v>
      </c>
      <c r="B232" s="16" t="s">
        <v>213</v>
      </c>
      <c r="C232" s="16" t="s">
        <v>458</v>
      </c>
      <c r="D232" s="62"/>
      <c r="E232" s="28">
        <f>E233</f>
        <v>14.4</v>
      </c>
    </row>
    <row r="233" spans="1:5" ht="30">
      <c r="A233" s="80" t="s">
        <v>126</v>
      </c>
      <c r="B233" s="16" t="s">
        <v>213</v>
      </c>
      <c r="C233" s="16" t="s">
        <v>458</v>
      </c>
      <c r="D233" s="62">
        <v>400</v>
      </c>
      <c r="E233" s="28">
        <v>14.4</v>
      </c>
    </row>
    <row r="234" spans="1:5" ht="30">
      <c r="A234" s="42" t="s">
        <v>216</v>
      </c>
      <c r="B234" s="16" t="s">
        <v>213</v>
      </c>
      <c r="C234" s="14" t="s">
        <v>217</v>
      </c>
      <c r="D234" s="62"/>
      <c r="E234" s="28">
        <f>E235+E236</f>
        <v>1520.6</v>
      </c>
    </row>
    <row r="235" spans="1:5" ht="30">
      <c r="A235" s="43" t="s">
        <v>26</v>
      </c>
      <c r="B235" s="16" t="s">
        <v>213</v>
      </c>
      <c r="C235" s="14" t="s">
        <v>217</v>
      </c>
      <c r="D235" s="62">
        <v>200</v>
      </c>
      <c r="E235" s="28">
        <f>775-775</f>
        <v>0</v>
      </c>
    </row>
    <row r="236" spans="1:5" ht="30">
      <c r="A236" s="43" t="s">
        <v>126</v>
      </c>
      <c r="B236" s="16" t="s">
        <v>213</v>
      </c>
      <c r="C236" s="14" t="s">
        <v>217</v>
      </c>
      <c r="D236" s="62">
        <v>400</v>
      </c>
      <c r="E236" s="28">
        <v>1520.6</v>
      </c>
    </row>
    <row r="237" spans="1:5" ht="45">
      <c r="A237" s="42" t="s">
        <v>64</v>
      </c>
      <c r="B237" s="16" t="s">
        <v>213</v>
      </c>
      <c r="C237" s="14" t="s">
        <v>65</v>
      </c>
      <c r="D237" s="62"/>
      <c r="E237" s="28">
        <f>SUM(E238)</f>
        <v>902.30000000000007</v>
      </c>
    </row>
    <row r="238" spans="1:5">
      <c r="A238" s="42" t="s">
        <v>218</v>
      </c>
      <c r="B238" s="16" t="s">
        <v>213</v>
      </c>
      <c r="C238" s="14" t="s">
        <v>219</v>
      </c>
      <c r="D238" s="62"/>
      <c r="E238" s="28">
        <f>SUM(E239)</f>
        <v>902.30000000000007</v>
      </c>
    </row>
    <row r="239" spans="1:5" ht="30">
      <c r="A239" s="43" t="s">
        <v>26</v>
      </c>
      <c r="B239" s="16" t="s">
        <v>213</v>
      </c>
      <c r="C239" s="14" t="s">
        <v>219</v>
      </c>
      <c r="D239" s="62">
        <v>200</v>
      </c>
      <c r="E239" s="28">
        <f>1007.6-163.9+58.6</f>
        <v>902.30000000000007</v>
      </c>
    </row>
    <row r="240" spans="1:5" ht="60">
      <c r="A240" s="42" t="s">
        <v>415</v>
      </c>
      <c r="B240" s="16" t="s">
        <v>213</v>
      </c>
      <c r="C240" s="14" t="s">
        <v>68</v>
      </c>
      <c r="D240" s="62"/>
      <c r="E240" s="28">
        <f>E241+E248</f>
        <v>38337</v>
      </c>
    </row>
    <row r="241" spans="1:5" ht="45">
      <c r="A241" s="42" t="s">
        <v>220</v>
      </c>
      <c r="B241" s="16" t="s">
        <v>213</v>
      </c>
      <c r="C241" s="14" t="s">
        <v>221</v>
      </c>
      <c r="D241" s="62"/>
      <c r="E241" s="28">
        <f>E242+E244+E246</f>
        <v>24887.3</v>
      </c>
    </row>
    <row r="242" spans="1:5" ht="45">
      <c r="A242" s="42" t="s">
        <v>222</v>
      </c>
      <c r="B242" s="16" t="s">
        <v>213</v>
      </c>
      <c r="C242" s="14" t="s">
        <v>223</v>
      </c>
      <c r="D242" s="62"/>
      <c r="E242" s="28">
        <f>SUM(E243)</f>
        <v>19787.8</v>
      </c>
    </row>
    <row r="243" spans="1:5">
      <c r="A243" s="43" t="s">
        <v>27</v>
      </c>
      <c r="B243" s="16" t="s">
        <v>213</v>
      </c>
      <c r="C243" s="14" t="s">
        <v>223</v>
      </c>
      <c r="D243" s="62">
        <v>800</v>
      </c>
      <c r="E243" s="28">
        <v>19787.8</v>
      </c>
    </row>
    <row r="244" spans="1:5" ht="45">
      <c r="A244" s="43" t="s">
        <v>224</v>
      </c>
      <c r="B244" s="16" t="s">
        <v>213</v>
      </c>
      <c r="C244" s="14" t="s">
        <v>225</v>
      </c>
      <c r="D244" s="62"/>
      <c r="E244" s="28">
        <f>SUM(E245)</f>
        <v>1472.5</v>
      </c>
    </row>
    <row r="245" spans="1:5" ht="30">
      <c r="A245" s="43" t="s">
        <v>26</v>
      </c>
      <c r="B245" s="16" t="s">
        <v>213</v>
      </c>
      <c r="C245" s="14" t="s">
        <v>225</v>
      </c>
      <c r="D245" s="62">
        <v>200</v>
      </c>
      <c r="E245" s="28">
        <v>1472.5</v>
      </c>
    </row>
    <row r="246" spans="1:5" ht="30">
      <c r="A246" s="43" t="s">
        <v>226</v>
      </c>
      <c r="B246" s="16" t="s">
        <v>213</v>
      </c>
      <c r="C246" s="14" t="s">
        <v>227</v>
      </c>
      <c r="D246" s="62"/>
      <c r="E246" s="28">
        <f>SUM(E247)</f>
        <v>3627</v>
      </c>
    </row>
    <row r="247" spans="1:5" ht="30">
      <c r="A247" s="43" t="s">
        <v>26</v>
      </c>
      <c r="B247" s="16" t="s">
        <v>213</v>
      </c>
      <c r="C247" s="14" t="s">
        <v>227</v>
      </c>
      <c r="D247" s="62">
        <v>200</v>
      </c>
      <c r="E247" s="28">
        <v>3627</v>
      </c>
    </row>
    <row r="248" spans="1:5" ht="30">
      <c r="A248" s="43" t="s">
        <v>228</v>
      </c>
      <c r="B248" s="16" t="s">
        <v>213</v>
      </c>
      <c r="C248" s="14" t="s">
        <v>229</v>
      </c>
      <c r="D248" s="62"/>
      <c r="E248" s="28">
        <f>E249</f>
        <v>13449.7</v>
      </c>
    </row>
    <row r="249" spans="1:5" ht="30">
      <c r="A249" s="43" t="s">
        <v>230</v>
      </c>
      <c r="B249" s="16" t="s">
        <v>213</v>
      </c>
      <c r="C249" s="14" t="s">
        <v>231</v>
      </c>
      <c r="D249" s="62"/>
      <c r="E249" s="28">
        <f>SUM(E250)</f>
        <v>13449.7</v>
      </c>
    </row>
    <row r="250" spans="1:5" ht="30">
      <c r="A250" s="43" t="s">
        <v>26</v>
      </c>
      <c r="B250" s="16" t="s">
        <v>213</v>
      </c>
      <c r="C250" s="14" t="s">
        <v>231</v>
      </c>
      <c r="D250" s="62">
        <v>200</v>
      </c>
      <c r="E250" s="28">
        <f>6200+7249.7</f>
        <v>13449.7</v>
      </c>
    </row>
    <row r="251" spans="1:5" ht="60">
      <c r="A251" s="67" t="s">
        <v>473</v>
      </c>
      <c r="B251" s="16" t="s">
        <v>213</v>
      </c>
      <c r="C251" s="16" t="s">
        <v>475</v>
      </c>
      <c r="D251" s="62"/>
      <c r="E251" s="28">
        <f>E252</f>
        <v>775</v>
      </c>
    </row>
    <row r="252" spans="1:5">
      <c r="A252" s="67" t="s">
        <v>474</v>
      </c>
      <c r="B252" s="16" t="s">
        <v>213</v>
      </c>
      <c r="C252" s="83" t="s">
        <v>476</v>
      </c>
      <c r="D252" s="62"/>
      <c r="E252" s="28">
        <f>E253</f>
        <v>775</v>
      </c>
    </row>
    <row r="253" spans="1:5" ht="30">
      <c r="A253" s="67" t="s">
        <v>26</v>
      </c>
      <c r="B253" s="16" t="s">
        <v>213</v>
      </c>
      <c r="C253" s="83" t="s">
        <v>476</v>
      </c>
      <c r="D253" s="62">
        <v>200</v>
      </c>
      <c r="E253" s="28">
        <v>775</v>
      </c>
    </row>
    <row r="254" spans="1:5">
      <c r="A254" s="45" t="s">
        <v>232</v>
      </c>
      <c r="B254" s="20" t="s">
        <v>233</v>
      </c>
      <c r="C254" s="60"/>
      <c r="D254" s="63"/>
      <c r="E254" s="32">
        <f>E256+E260</f>
        <v>50182.5</v>
      </c>
    </row>
    <row r="255" spans="1:5">
      <c r="A255" s="38" t="s">
        <v>16</v>
      </c>
      <c r="B255" s="16" t="s">
        <v>233</v>
      </c>
      <c r="C255" s="14" t="s">
        <v>17</v>
      </c>
      <c r="D255" s="63"/>
      <c r="E255" s="28">
        <f>E256</f>
        <v>12463.1</v>
      </c>
    </row>
    <row r="256" spans="1:5">
      <c r="A256" s="40" t="s">
        <v>34</v>
      </c>
      <c r="B256" s="16" t="s">
        <v>233</v>
      </c>
      <c r="C256" s="14" t="s">
        <v>35</v>
      </c>
      <c r="D256" s="62"/>
      <c r="E256" s="28">
        <f>SUM(E257)</f>
        <v>12463.1</v>
      </c>
    </row>
    <row r="257" spans="1:5" ht="45">
      <c r="A257" s="40" t="s">
        <v>234</v>
      </c>
      <c r="B257" s="16" t="s">
        <v>233</v>
      </c>
      <c r="C257" s="14" t="s">
        <v>235</v>
      </c>
      <c r="D257" s="62"/>
      <c r="E257" s="28">
        <f>SUM(E258)</f>
        <v>12463.1</v>
      </c>
    </row>
    <row r="258" spans="1:5" ht="135">
      <c r="A258" s="47" t="s">
        <v>236</v>
      </c>
      <c r="B258" s="16" t="s">
        <v>233</v>
      </c>
      <c r="C258" s="16" t="s">
        <v>235</v>
      </c>
      <c r="D258" s="62"/>
      <c r="E258" s="28">
        <f>SUM(E259)</f>
        <v>12463.1</v>
      </c>
    </row>
    <row r="259" spans="1:5">
      <c r="A259" s="43" t="s">
        <v>27</v>
      </c>
      <c r="B259" s="16" t="s">
        <v>233</v>
      </c>
      <c r="C259" s="16" t="s">
        <v>235</v>
      </c>
      <c r="D259" s="62">
        <v>800</v>
      </c>
      <c r="E259" s="28">
        <v>12463.1</v>
      </c>
    </row>
    <row r="260" spans="1:5" ht="60">
      <c r="A260" s="42" t="s">
        <v>415</v>
      </c>
      <c r="B260" s="16" t="s">
        <v>233</v>
      </c>
      <c r="C260" s="14" t="s">
        <v>68</v>
      </c>
      <c r="D260" s="62"/>
      <c r="E260" s="28">
        <f>SUM(E261)</f>
        <v>37719.4</v>
      </c>
    </row>
    <row r="261" spans="1:5" ht="45">
      <c r="A261" s="48" t="s">
        <v>220</v>
      </c>
      <c r="B261" s="16" t="s">
        <v>233</v>
      </c>
      <c r="C261" s="14" t="s">
        <v>221</v>
      </c>
      <c r="D261" s="62"/>
      <c r="E261" s="28">
        <f>E262+E264+E266+E268+E280+E282+E284+E270+E272+E274+E276+E278</f>
        <v>37719.4</v>
      </c>
    </row>
    <row r="262" spans="1:5">
      <c r="A262" s="48" t="s">
        <v>237</v>
      </c>
      <c r="B262" s="16" t="s">
        <v>233</v>
      </c>
      <c r="C262" s="14" t="s">
        <v>238</v>
      </c>
      <c r="D262" s="62"/>
      <c r="E262" s="28">
        <f>SUM(E263)</f>
        <v>1937.5</v>
      </c>
    </row>
    <row r="263" spans="1:5" ht="30">
      <c r="A263" s="43" t="s">
        <v>126</v>
      </c>
      <c r="B263" s="16" t="s">
        <v>233</v>
      </c>
      <c r="C263" s="14" t="s">
        <v>238</v>
      </c>
      <c r="D263" s="62">
        <v>400</v>
      </c>
      <c r="E263" s="28">
        <v>1937.5</v>
      </c>
    </row>
    <row r="264" spans="1:5" ht="30">
      <c r="A264" s="50" t="s">
        <v>239</v>
      </c>
      <c r="B264" s="16" t="s">
        <v>233</v>
      </c>
      <c r="C264" s="14" t="s">
        <v>240</v>
      </c>
      <c r="D264" s="62"/>
      <c r="E264" s="28">
        <f>SUM(E265)</f>
        <v>2612.1999999999998</v>
      </c>
    </row>
    <row r="265" spans="1:5" ht="30">
      <c r="A265" s="43" t="s">
        <v>126</v>
      </c>
      <c r="B265" s="16" t="s">
        <v>233</v>
      </c>
      <c r="C265" s="14" t="s">
        <v>240</v>
      </c>
      <c r="D265" s="62">
        <v>400</v>
      </c>
      <c r="E265" s="28">
        <f>775+1837.2</f>
        <v>2612.1999999999998</v>
      </c>
    </row>
    <row r="266" spans="1:5" ht="30">
      <c r="A266" s="42" t="s">
        <v>241</v>
      </c>
      <c r="B266" s="16" t="s">
        <v>233</v>
      </c>
      <c r="C266" s="14" t="s">
        <v>242</v>
      </c>
      <c r="D266" s="62"/>
      <c r="E266" s="28">
        <f>SUM(E267)</f>
        <v>775</v>
      </c>
    </row>
    <row r="267" spans="1:5" ht="30">
      <c r="A267" s="43" t="s">
        <v>126</v>
      </c>
      <c r="B267" s="16" t="s">
        <v>233</v>
      </c>
      <c r="C267" s="14" t="s">
        <v>242</v>
      </c>
      <c r="D267" s="62">
        <v>400</v>
      </c>
      <c r="E267" s="28">
        <v>775</v>
      </c>
    </row>
    <row r="268" spans="1:5" ht="30">
      <c r="A268" s="43" t="s">
        <v>243</v>
      </c>
      <c r="B268" s="16" t="s">
        <v>233</v>
      </c>
      <c r="C268" s="14" t="s">
        <v>244</v>
      </c>
      <c r="D268" s="62"/>
      <c r="E268" s="28">
        <f>SUM(E269)</f>
        <v>5425</v>
      </c>
    </row>
    <row r="269" spans="1:5" ht="30">
      <c r="A269" s="43" t="s">
        <v>126</v>
      </c>
      <c r="B269" s="16" t="s">
        <v>233</v>
      </c>
      <c r="C269" s="14" t="s">
        <v>244</v>
      </c>
      <c r="D269" s="62">
        <v>400</v>
      </c>
      <c r="E269" s="28">
        <v>5425</v>
      </c>
    </row>
    <row r="270" spans="1:5" ht="30">
      <c r="A270" s="71" t="s">
        <v>459</v>
      </c>
      <c r="B270" s="16" t="s">
        <v>233</v>
      </c>
      <c r="C270" s="16" t="s">
        <v>463</v>
      </c>
      <c r="D270" s="62"/>
      <c r="E270" s="28">
        <f>E271</f>
        <v>1906.2</v>
      </c>
    </row>
    <row r="271" spans="1:5" ht="30">
      <c r="A271" s="71" t="s">
        <v>126</v>
      </c>
      <c r="B271" s="16" t="s">
        <v>233</v>
      </c>
      <c r="C271" s="16" t="s">
        <v>463</v>
      </c>
      <c r="D271" s="62">
        <v>400</v>
      </c>
      <c r="E271" s="28">
        <v>1906.2</v>
      </c>
    </row>
    <row r="272" spans="1:5" ht="45">
      <c r="A272" s="71" t="s">
        <v>460</v>
      </c>
      <c r="B272" s="16" t="s">
        <v>233</v>
      </c>
      <c r="C272" s="16" t="s">
        <v>464</v>
      </c>
      <c r="D272" s="62"/>
      <c r="E272" s="28">
        <f>E273</f>
        <v>366.6</v>
      </c>
    </row>
    <row r="273" spans="1:5" ht="30">
      <c r="A273" s="71" t="s">
        <v>126</v>
      </c>
      <c r="B273" s="16" t="s">
        <v>233</v>
      </c>
      <c r="C273" s="16" t="s">
        <v>464</v>
      </c>
      <c r="D273" s="62">
        <v>400</v>
      </c>
      <c r="E273" s="28">
        <v>366.6</v>
      </c>
    </row>
    <row r="274" spans="1:5" ht="30">
      <c r="A274" s="71" t="s">
        <v>461</v>
      </c>
      <c r="B274" s="16" t="s">
        <v>233</v>
      </c>
      <c r="C274" s="16" t="s">
        <v>465</v>
      </c>
      <c r="D274" s="62"/>
      <c r="E274" s="28">
        <f>E275</f>
        <v>1600.3</v>
      </c>
    </row>
    <row r="275" spans="1:5" ht="30">
      <c r="A275" s="71" t="s">
        <v>126</v>
      </c>
      <c r="B275" s="16" t="s">
        <v>233</v>
      </c>
      <c r="C275" s="16" t="s">
        <v>465</v>
      </c>
      <c r="D275" s="62">
        <v>400</v>
      </c>
      <c r="E275" s="28">
        <v>1600.3</v>
      </c>
    </row>
    <row r="276" spans="1:5" ht="30">
      <c r="A276" s="71" t="s">
        <v>462</v>
      </c>
      <c r="B276" s="16" t="s">
        <v>233</v>
      </c>
      <c r="C276" s="16" t="s">
        <v>466</v>
      </c>
      <c r="D276" s="62"/>
      <c r="E276" s="28">
        <f>E277</f>
        <v>330.5</v>
      </c>
    </row>
    <row r="277" spans="1:5" ht="30">
      <c r="A277" s="71" t="s">
        <v>126</v>
      </c>
      <c r="B277" s="16" t="s">
        <v>233</v>
      </c>
      <c r="C277" s="16" t="s">
        <v>466</v>
      </c>
      <c r="D277" s="62">
        <v>400</v>
      </c>
      <c r="E277" s="28">
        <v>330.5</v>
      </c>
    </row>
    <row r="278" spans="1:5">
      <c r="A278" s="71" t="s">
        <v>467</v>
      </c>
      <c r="B278" s="16" t="s">
        <v>233</v>
      </c>
      <c r="C278" s="16" t="s">
        <v>468</v>
      </c>
      <c r="D278" s="62"/>
      <c r="E278" s="28">
        <f>E279</f>
        <v>500</v>
      </c>
    </row>
    <row r="279" spans="1:5" ht="30">
      <c r="A279" s="71" t="s">
        <v>126</v>
      </c>
      <c r="B279" s="16" t="s">
        <v>233</v>
      </c>
      <c r="C279" s="16" t="s">
        <v>468</v>
      </c>
      <c r="D279" s="62">
        <v>400</v>
      </c>
      <c r="E279" s="28">
        <v>500</v>
      </c>
    </row>
    <row r="280" spans="1:5" ht="30">
      <c r="A280" s="42" t="s">
        <v>245</v>
      </c>
      <c r="B280" s="16" t="s">
        <v>233</v>
      </c>
      <c r="C280" s="14" t="s">
        <v>246</v>
      </c>
      <c r="D280" s="62"/>
      <c r="E280" s="28">
        <f>SUM(E281)</f>
        <v>7888.3</v>
      </c>
    </row>
    <row r="281" spans="1:5">
      <c r="A281" s="43" t="s">
        <v>27</v>
      </c>
      <c r="B281" s="16" t="s">
        <v>233</v>
      </c>
      <c r="C281" s="14" t="s">
        <v>246</v>
      </c>
      <c r="D281" s="62">
        <v>800</v>
      </c>
      <c r="E281" s="28">
        <v>7888.3</v>
      </c>
    </row>
    <row r="282" spans="1:5" ht="45">
      <c r="A282" s="42" t="s">
        <v>247</v>
      </c>
      <c r="B282" s="16" t="s">
        <v>233</v>
      </c>
      <c r="C282" s="14" t="s">
        <v>248</v>
      </c>
      <c r="D282" s="62"/>
      <c r="E282" s="28">
        <f>SUM(E283)</f>
        <v>1843</v>
      </c>
    </row>
    <row r="283" spans="1:5">
      <c r="A283" s="43" t="s">
        <v>27</v>
      </c>
      <c r="B283" s="16" t="s">
        <v>233</v>
      </c>
      <c r="C283" s="14" t="s">
        <v>248</v>
      </c>
      <c r="D283" s="62">
        <v>800</v>
      </c>
      <c r="E283" s="28">
        <v>1843</v>
      </c>
    </row>
    <row r="284" spans="1:5" ht="180">
      <c r="A284" s="72" t="s">
        <v>435</v>
      </c>
      <c r="B284" s="16" t="s">
        <v>233</v>
      </c>
      <c r="C284" s="16" t="s">
        <v>436</v>
      </c>
      <c r="D284" s="62"/>
      <c r="E284" s="28">
        <f>E285</f>
        <v>12534.8</v>
      </c>
    </row>
    <row r="285" spans="1:5" ht="30">
      <c r="A285" s="71" t="s">
        <v>126</v>
      </c>
      <c r="B285" s="16" t="s">
        <v>233</v>
      </c>
      <c r="C285" s="16" t="s">
        <v>436</v>
      </c>
      <c r="D285" s="62">
        <v>400</v>
      </c>
      <c r="E285" s="28">
        <v>12534.8</v>
      </c>
    </row>
    <row r="286" spans="1:5">
      <c r="A286" s="45" t="s">
        <v>249</v>
      </c>
      <c r="B286" s="20" t="s">
        <v>250</v>
      </c>
      <c r="C286" s="19"/>
      <c r="D286" s="63"/>
      <c r="E286" s="32">
        <f>SUM(E288)+E290</f>
        <v>208831.9</v>
      </c>
    </row>
    <row r="287" spans="1:5">
      <c r="A287" s="38" t="s">
        <v>16</v>
      </c>
      <c r="B287" s="16" t="s">
        <v>250</v>
      </c>
      <c r="C287" s="14" t="s">
        <v>17</v>
      </c>
      <c r="D287" s="63"/>
      <c r="E287" s="28">
        <f>E288</f>
        <v>12931.3</v>
      </c>
    </row>
    <row r="288" spans="1:5" ht="30">
      <c r="A288" s="43" t="s">
        <v>251</v>
      </c>
      <c r="B288" s="16" t="s">
        <v>250</v>
      </c>
      <c r="C288" s="14" t="s">
        <v>252</v>
      </c>
      <c r="D288" s="62"/>
      <c r="E288" s="28">
        <f>SUM(E289)</f>
        <v>12931.3</v>
      </c>
    </row>
    <row r="289" spans="1:5">
      <c r="A289" s="43" t="s">
        <v>27</v>
      </c>
      <c r="B289" s="16" t="s">
        <v>250</v>
      </c>
      <c r="C289" s="14" t="s">
        <v>252</v>
      </c>
      <c r="D289" s="62">
        <v>800</v>
      </c>
      <c r="E289" s="28">
        <v>12931.3</v>
      </c>
    </row>
    <row r="290" spans="1:5" ht="60">
      <c r="A290" s="42" t="s">
        <v>415</v>
      </c>
      <c r="B290" s="16" t="s">
        <v>250</v>
      </c>
      <c r="C290" s="14" t="s">
        <v>68</v>
      </c>
      <c r="D290" s="62"/>
      <c r="E290" s="28">
        <f>SUM(E291)</f>
        <v>195900.6</v>
      </c>
    </row>
    <row r="291" spans="1:5" ht="30">
      <c r="A291" s="42" t="s">
        <v>169</v>
      </c>
      <c r="B291" s="16" t="s">
        <v>250</v>
      </c>
      <c r="C291" s="14" t="s">
        <v>170</v>
      </c>
      <c r="D291" s="62"/>
      <c r="E291" s="28">
        <f>SUM(E292+E294+E296+E298+E300)</f>
        <v>195900.6</v>
      </c>
    </row>
    <row r="292" spans="1:5">
      <c r="A292" s="48" t="s">
        <v>253</v>
      </c>
      <c r="B292" s="16" t="s">
        <v>250</v>
      </c>
      <c r="C292" s="15" t="s">
        <v>254</v>
      </c>
      <c r="D292" s="62"/>
      <c r="E292" s="28">
        <f>SUM(E293)</f>
        <v>44084.3</v>
      </c>
    </row>
    <row r="293" spans="1:5" ht="30">
      <c r="A293" s="43" t="s">
        <v>26</v>
      </c>
      <c r="B293" s="16" t="s">
        <v>250</v>
      </c>
      <c r="C293" s="15" t="s">
        <v>254</v>
      </c>
      <c r="D293" s="62">
        <v>200</v>
      </c>
      <c r="E293" s="28">
        <v>44084.3</v>
      </c>
    </row>
    <row r="294" spans="1:5" ht="45">
      <c r="A294" s="51" t="s">
        <v>255</v>
      </c>
      <c r="B294" s="16" t="s">
        <v>250</v>
      </c>
      <c r="C294" s="15" t="s">
        <v>256</v>
      </c>
      <c r="D294" s="62"/>
      <c r="E294" s="28">
        <f>SUM(E295)</f>
        <v>38750</v>
      </c>
    </row>
    <row r="295" spans="1:5">
      <c r="A295" s="43" t="s">
        <v>27</v>
      </c>
      <c r="B295" s="16" t="s">
        <v>250</v>
      </c>
      <c r="C295" s="15" t="s">
        <v>256</v>
      </c>
      <c r="D295" s="62">
        <v>800</v>
      </c>
      <c r="E295" s="28">
        <v>38750</v>
      </c>
    </row>
    <row r="296" spans="1:5" ht="45">
      <c r="A296" s="42" t="s">
        <v>257</v>
      </c>
      <c r="B296" s="16" t="s">
        <v>250</v>
      </c>
      <c r="C296" s="14" t="s">
        <v>258</v>
      </c>
      <c r="D296" s="62"/>
      <c r="E296" s="28">
        <f>SUM(E297)</f>
        <v>29067.9</v>
      </c>
    </row>
    <row r="297" spans="1:5">
      <c r="A297" s="43" t="s">
        <v>27</v>
      </c>
      <c r="B297" s="16" t="s">
        <v>250</v>
      </c>
      <c r="C297" s="14" t="s">
        <v>258</v>
      </c>
      <c r="D297" s="62">
        <v>800</v>
      </c>
      <c r="E297" s="28">
        <v>29067.9</v>
      </c>
    </row>
    <row r="298" spans="1:5" ht="90">
      <c r="A298" s="49" t="s">
        <v>259</v>
      </c>
      <c r="B298" s="16" t="s">
        <v>250</v>
      </c>
      <c r="C298" s="14" t="s">
        <v>260</v>
      </c>
      <c r="D298" s="62"/>
      <c r="E298" s="28">
        <f>SUM(E299)</f>
        <v>72373.399999999994</v>
      </c>
    </row>
    <row r="299" spans="1:5">
      <c r="A299" s="43" t="s">
        <v>27</v>
      </c>
      <c r="B299" s="16" t="s">
        <v>250</v>
      </c>
      <c r="C299" s="14" t="s">
        <v>260</v>
      </c>
      <c r="D299" s="62">
        <v>800</v>
      </c>
      <c r="E299" s="28">
        <v>72373.399999999994</v>
      </c>
    </row>
    <row r="300" spans="1:5">
      <c r="A300" s="42" t="s">
        <v>261</v>
      </c>
      <c r="B300" s="16" t="s">
        <v>250</v>
      </c>
      <c r="C300" s="14" t="s">
        <v>262</v>
      </c>
      <c r="D300" s="62"/>
      <c r="E300" s="28">
        <f>SUM(E301)</f>
        <v>11625</v>
      </c>
    </row>
    <row r="301" spans="1:5" ht="30">
      <c r="A301" s="43" t="s">
        <v>26</v>
      </c>
      <c r="B301" s="16" t="s">
        <v>250</v>
      </c>
      <c r="C301" s="14" t="s">
        <v>262</v>
      </c>
      <c r="D301" s="62">
        <v>200</v>
      </c>
      <c r="E301" s="28">
        <v>11625</v>
      </c>
    </row>
    <row r="302" spans="1:5" ht="28.5">
      <c r="A302" s="45" t="s">
        <v>263</v>
      </c>
      <c r="B302" s="20" t="s">
        <v>264</v>
      </c>
      <c r="C302" s="60"/>
      <c r="D302" s="63"/>
      <c r="E302" s="32">
        <f>E303+E309+E315</f>
        <v>100470</v>
      </c>
    </row>
    <row r="303" spans="1:5" ht="60">
      <c r="A303" s="38" t="s">
        <v>265</v>
      </c>
      <c r="B303" s="10" t="s">
        <v>264</v>
      </c>
      <c r="C303" s="11" t="s">
        <v>68</v>
      </c>
      <c r="D303" s="12"/>
      <c r="E303" s="24">
        <f>SUM(E304)</f>
        <v>32371.899999999998</v>
      </c>
    </row>
    <row r="304" spans="1:5" ht="75">
      <c r="A304" s="38" t="s">
        <v>266</v>
      </c>
      <c r="B304" s="10" t="s">
        <v>264</v>
      </c>
      <c r="C304" s="11" t="s">
        <v>267</v>
      </c>
      <c r="D304" s="12"/>
      <c r="E304" s="24">
        <f>SUM(E305)</f>
        <v>32371.899999999998</v>
      </c>
    </row>
    <row r="305" spans="1:5" ht="45">
      <c r="A305" s="41" t="s">
        <v>32</v>
      </c>
      <c r="B305" s="10" t="s">
        <v>264</v>
      </c>
      <c r="C305" s="11" t="s">
        <v>268</v>
      </c>
      <c r="D305" s="12"/>
      <c r="E305" s="24">
        <f>SUM(E306:E308)</f>
        <v>32371.899999999998</v>
      </c>
    </row>
    <row r="306" spans="1:5" ht="60">
      <c r="A306" s="38" t="s">
        <v>13</v>
      </c>
      <c r="B306" s="10" t="s">
        <v>264</v>
      </c>
      <c r="C306" s="11" t="s">
        <v>268</v>
      </c>
      <c r="D306" s="12">
        <v>100</v>
      </c>
      <c r="E306" s="24">
        <f>30637.1-40.5</f>
        <v>30596.6</v>
      </c>
    </row>
    <row r="307" spans="1:5" ht="30">
      <c r="A307" s="38" t="s">
        <v>26</v>
      </c>
      <c r="B307" s="10" t="s">
        <v>264</v>
      </c>
      <c r="C307" s="11" t="s">
        <v>268</v>
      </c>
      <c r="D307" s="12">
        <v>200</v>
      </c>
      <c r="E307" s="24">
        <f>1676.8+56</f>
        <v>1732.8</v>
      </c>
    </row>
    <row r="308" spans="1:5">
      <c r="A308" s="40" t="s">
        <v>27</v>
      </c>
      <c r="B308" s="10" t="s">
        <v>264</v>
      </c>
      <c r="C308" s="11" t="s">
        <v>268</v>
      </c>
      <c r="D308" s="12">
        <v>800</v>
      </c>
      <c r="E308" s="24">
        <f>70-27.5</f>
        <v>42.5</v>
      </c>
    </row>
    <row r="309" spans="1:5" ht="45">
      <c r="A309" s="40" t="s">
        <v>92</v>
      </c>
      <c r="B309" s="16" t="s">
        <v>264</v>
      </c>
      <c r="C309" s="14" t="s">
        <v>93</v>
      </c>
      <c r="D309" s="62"/>
      <c r="E309" s="28">
        <f>SUM(E310)</f>
        <v>14647</v>
      </c>
    </row>
    <row r="310" spans="1:5" ht="30">
      <c r="A310" s="40" t="s">
        <v>122</v>
      </c>
      <c r="B310" s="16" t="s">
        <v>264</v>
      </c>
      <c r="C310" s="14" t="s">
        <v>123</v>
      </c>
      <c r="D310" s="62"/>
      <c r="E310" s="28">
        <f>SUM(E311+E313)</f>
        <v>14647</v>
      </c>
    </row>
    <row r="311" spans="1:5" ht="30">
      <c r="A311" s="40" t="s">
        <v>418</v>
      </c>
      <c r="B311" s="16" t="s">
        <v>264</v>
      </c>
      <c r="C311" s="14" t="s">
        <v>269</v>
      </c>
      <c r="D311" s="62"/>
      <c r="E311" s="28">
        <f>SUM(E312)</f>
        <v>14000</v>
      </c>
    </row>
    <row r="312" spans="1:5" ht="30">
      <c r="A312" s="43" t="s">
        <v>126</v>
      </c>
      <c r="B312" s="16" t="s">
        <v>264</v>
      </c>
      <c r="C312" s="14" t="s">
        <v>269</v>
      </c>
      <c r="D312" s="62">
        <v>400</v>
      </c>
      <c r="E312" s="28">
        <f>14647-647</f>
        <v>14000</v>
      </c>
    </row>
    <row r="313" spans="1:5">
      <c r="A313" s="71" t="s">
        <v>469</v>
      </c>
      <c r="B313" s="16" t="s">
        <v>264</v>
      </c>
      <c r="C313" s="16" t="s">
        <v>470</v>
      </c>
      <c r="D313" s="62"/>
      <c r="E313" s="28">
        <f>E314</f>
        <v>647</v>
      </c>
    </row>
    <row r="314" spans="1:5" ht="30">
      <c r="A314" s="71" t="s">
        <v>126</v>
      </c>
      <c r="B314" s="16" t="s">
        <v>264</v>
      </c>
      <c r="C314" s="16" t="s">
        <v>470</v>
      </c>
      <c r="D314" s="62">
        <v>400</v>
      </c>
      <c r="E314" s="28">
        <v>647</v>
      </c>
    </row>
    <row r="315" spans="1:5" ht="60">
      <c r="A315" s="42" t="s">
        <v>270</v>
      </c>
      <c r="B315" s="16" t="s">
        <v>264</v>
      </c>
      <c r="C315" s="14" t="s">
        <v>208</v>
      </c>
      <c r="D315" s="62"/>
      <c r="E315" s="28">
        <f>SUM(E316)</f>
        <v>53451.1</v>
      </c>
    </row>
    <row r="316" spans="1:5" ht="30">
      <c r="A316" s="43" t="s">
        <v>66</v>
      </c>
      <c r="B316" s="16" t="s">
        <v>264</v>
      </c>
      <c r="C316" s="15" t="s">
        <v>271</v>
      </c>
      <c r="D316" s="62"/>
      <c r="E316" s="28">
        <f>SUM(E317:E319)</f>
        <v>53451.1</v>
      </c>
    </row>
    <row r="317" spans="1:5" ht="60">
      <c r="A317" s="43" t="s">
        <v>13</v>
      </c>
      <c r="B317" s="16" t="s">
        <v>264</v>
      </c>
      <c r="C317" s="14" t="s">
        <v>271</v>
      </c>
      <c r="D317" s="62">
        <v>100</v>
      </c>
      <c r="E317" s="28">
        <v>33827.4</v>
      </c>
    </row>
    <row r="318" spans="1:5" ht="30">
      <c r="A318" s="43" t="s">
        <v>26</v>
      </c>
      <c r="B318" s="16" t="s">
        <v>264</v>
      </c>
      <c r="C318" s="14" t="s">
        <v>271</v>
      </c>
      <c r="D318" s="62">
        <v>200</v>
      </c>
      <c r="E318" s="28">
        <v>5109.7</v>
      </c>
    </row>
    <row r="319" spans="1:5">
      <c r="A319" s="40" t="s">
        <v>27</v>
      </c>
      <c r="B319" s="16" t="s">
        <v>264</v>
      </c>
      <c r="C319" s="14" t="s">
        <v>271</v>
      </c>
      <c r="D319" s="62">
        <v>800</v>
      </c>
      <c r="E319" s="28">
        <v>14514</v>
      </c>
    </row>
    <row r="320" spans="1:5">
      <c r="A320" s="52" t="s">
        <v>272</v>
      </c>
      <c r="B320" s="7" t="s">
        <v>273</v>
      </c>
      <c r="C320" s="8"/>
      <c r="D320" s="9"/>
      <c r="E320" s="31">
        <f>+E321+E334+E364+E349</f>
        <v>1828799.7000000002</v>
      </c>
    </row>
    <row r="321" spans="1:5">
      <c r="A321" s="37" t="s">
        <v>274</v>
      </c>
      <c r="B321" s="7" t="s">
        <v>275</v>
      </c>
      <c r="C321" s="8"/>
      <c r="D321" s="9"/>
      <c r="E321" s="31">
        <f>SUM(E322)</f>
        <v>655960.1</v>
      </c>
    </row>
    <row r="322" spans="1:5" ht="30">
      <c r="A322" s="38" t="s">
        <v>276</v>
      </c>
      <c r="B322" s="10" t="s">
        <v>275</v>
      </c>
      <c r="C322" s="11" t="s">
        <v>297</v>
      </c>
      <c r="D322" s="12"/>
      <c r="E322" s="24">
        <f>SUM(E323)</f>
        <v>655960.1</v>
      </c>
    </row>
    <row r="323" spans="1:5" ht="30">
      <c r="A323" s="39" t="s">
        <v>278</v>
      </c>
      <c r="B323" s="10" t="s">
        <v>275</v>
      </c>
      <c r="C323" s="11" t="s">
        <v>312</v>
      </c>
      <c r="D323" s="12"/>
      <c r="E323" s="24">
        <f>SUM(E324+E332)+E328+E330+E326</f>
        <v>655960.1</v>
      </c>
    </row>
    <row r="324" spans="1:5" ht="30">
      <c r="A324" s="39" t="s">
        <v>52</v>
      </c>
      <c r="B324" s="10" t="s">
        <v>275</v>
      </c>
      <c r="C324" s="11" t="s">
        <v>280</v>
      </c>
      <c r="D324" s="12"/>
      <c r="E324" s="24">
        <f>E325</f>
        <v>307441.40000000002</v>
      </c>
    </row>
    <row r="325" spans="1:5" ht="30">
      <c r="A325" s="38" t="s">
        <v>77</v>
      </c>
      <c r="B325" s="10" t="s">
        <v>275</v>
      </c>
      <c r="C325" s="11" t="s">
        <v>280</v>
      </c>
      <c r="D325" s="12">
        <v>600</v>
      </c>
      <c r="E325" s="24">
        <f>291918.7+15522.7</f>
        <v>307441.40000000002</v>
      </c>
    </row>
    <row r="326" spans="1:5">
      <c r="A326" s="69" t="s">
        <v>286</v>
      </c>
      <c r="B326" s="10" t="s">
        <v>275</v>
      </c>
      <c r="C326" s="22" t="s">
        <v>287</v>
      </c>
      <c r="D326" s="12"/>
      <c r="E326" s="24">
        <f>E327</f>
        <v>846.1</v>
      </c>
    </row>
    <row r="327" spans="1:5" ht="30">
      <c r="A327" s="85" t="s">
        <v>126</v>
      </c>
      <c r="B327" s="10" t="s">
        <v>275</v>
      </c>
      <c r="C327" s="22" t="s">
        <v>287</v>
      </c>
      <c r="D327" s="12">
        <v>400</v>
      </c>
      <c r="E327" s="24">
        <v>846.1</v>
      </c>
    </row>
    <row r="328" spans="1:5" ht="30">
      <c r="A328" s="43" t="s">
        <v>313</v>
      </c>
      <c r="B328" s="16" t="s">
        <v>275</v>
      </c>
      <c r="C328" s="22" t="s">
        <v>314</v>
      </c>
      <c r="D328" s="62"/>
      <c r="E328" s="28">
        <f>SUM(E329)</f>
        <v>387.5</v>
      </c>
    </row>
    <row r="329" spans="1:5" ht="30">
      <c r="A329" s="43" t="s">
        <v>126</v>
      </c>
      <c r="B329" s="16" t="s">
        <v>275</v>
      </c>
      <c r="C329" s="22" t="s">
        <v>314</v>
      </c>
      <c r="D329" s="62">
        <v>400</v>
      </c>
      <c r="E329" s="28">
        <v>387.5</v>
      </c>
    </row>
    <row r="330" spans="1:5">
      <c r="A330" s="71" t="s">
        <v>471</v>
      </c>
      <c r="B330" s="16" t="s">
        <v>275</v>
      </c>
      <c r="C330" s="16" t="s">
        <v>472</v>
      </c>
      <c r="D330" s="62"/>
      <c r="E330" s="28">
        <f>E331</f>
        <v>322.60000000000002</v>
      </c>
    </row>
    <row r="331" spans="1:5" ht="30">
      <c r="A331" s="71" t="s">
        <v>126</v>
      </c>
      <c r="B331" s="16" t="s">
        <v>275</v>
      </c>
      <c r="C331" s="16" t="s">
        <v>472</v>
      </c>
      <c r="D331" s="62">
        <v>400</v>
      </c>
      <c r="E331" s="28">
        <v>322.60000000000002</v>
      </c>
    </row>
    <row r="332" spans="1:5" ht="105">
      <c r="A332" s="39" t="s">
        <v>281</v>
      </c>
      <c r="B332" s="10" t="s">
        <v>275</v>
      </c>
      <c r="C332" s="11" t="s">
        <v>282</v>
      </c>
      <c r="D332" s="12"/>
      <c r="E332" s="24">
        <f>E333</f>
        <v>346962.5</v>
      </c>
    </row>
    <row r="333" spans="1:5" ht="30">
      <c r="A333" s="38" t="s">
        <v>77</v>
      </c>
      <c r="B333" s="10" t="s">
        <v>275</v>
      </c>
      <c r="C333" s="11" t="s">
        <v>282</v>
      </c>
      <c r="D333" s="10" t="s">
        <v>283</v>
      </c>
      <c r="E333" s="24">
        <f>319403.4+27559.1</f>
        <v>346962.5</v>
      </c>
    </row>
    <row r="334" spans="1:5">
      <c r="A334" s="37" t="s">
        <v>284</v>
      </c>
      <c r="B334" s="7" t="s">
        <v>285</v>
      </c>
      <c r="C334" s="8"/>
      <c r="D334" s="9"/>
      <c r="E334" s="31">
        <f>SUM(E335,E345)</f>
        <v>1085939.5</v>
      </c>
    </row>
    <row r="335" spans="1:5" ht="30">
      <c r="A335" s="38" t="s">
        <v>276</v>
      </c>
      <c r="B335" s="10" t="s">
        <v>285</v>
      </c>
      <c r="C335" s="11" t="s">
        <v>277</v>
      </c>
      <c r="D335" s="12"/>
      <c r="E335" s="24">
        <f>SUM(E336)</f>
        <v>1029088.6</v>
      </c>
    </row>
    <row r="336" spans="1:5" ht="30">
      <c r="A336" s="39" t="s">
        <v>278</v>
      </c>
      <c r="B336" s="10" t="s">
        <v>285</v>
      </c>
      <c r="C336" s="11" t="s">
        <v>279</v>
      </c>
      <c r="D336" s="12"/>
      <c r="E336" s="24">
        <f>SUM(E337+E339+E341+E343)</f>
        <v>1029088.6</v>
      </c>
    </row>
    <row r="337" spans="1:5" ht="30">
      <c r="A337" s="39" t="s">
        <v>52</v>
      </c>
      <c r="B337" s="10" t="s">
        <v>285</v>
      </c>
      <c r="C337" s="22" t="s">
        <v>280</v>
      </c>
      <c r="D337" s="12"/>
      <c r="E337" s="24">
        <f>E338</f>
        <v>362565.5</v>
      </c>
    </row>
    <row r="338" spans="1:5" ht="30">
      <c r="A338" s="38" t="s">
        <v>77</v>
      </c>
      <c r="B338" s="10" t="s">
        <v>285</v>
      </c>
      <c r="C338" s="22" t="s">
        <v>280</v>
      </c>
      <c r="D338" s="12">
        <v>600</v>
      </c>
      <c r="E338" s="24">
        <f>377290.5-14725</f>
        <v>362565.5</v>
      </c>
    </row>
    <row r="339" spans="1:5">
      <c r="A339" s="38" t="s">
        <v>286</v>
      </c>
      <c r="B339" s="10" t="s">
        <v>285</v>
      </c>
      <c r="C339" s="22" t="s">
        <v>287</v>
      </c>
      <c r="D339" s="12"/>
      <c r="E339" s="24">
        <f>E340</f>
        <v>39625</v>
      </c>
    </row>
    <row r="340" spans="1:5" ht="30">
      <c r="A340" s="53" t="s">
        <v>126</v>
      </c>
      <c r="B340" s="10" t="s">
        <v>285</v>
      </c>
      <c r="C340" s="22" t="s">
        <v>287</v>
      </c>
      <c r="D340" s="12">
        <v>400</v>
      </c>
      <c r="E340" s="24">
        <f>37625+2000</f>
        <v>39625</v>
      </c>
    </row>
    <row r="341" spans="1:5" ht="135">
      <c r="A341" s="38" t="s">
        <v>288</v>
      </c>
      <c r="B341" s="10" t="s">
        <v>285</v>
      </c>
      <c r="C341" s="11" t="s">
        <v>289</v>
      </c>
      <c r="D341" s="11"/>
      <c r="E341" s="24">
        <f>E342</f>
        <v>626898.1</v>
      </c>
    </row>
    <row r="342" spans="1:5" ht="30">
      <c r="A342" s="38" t="s">
        <v>77</v>
      </c>
      <c r="B342" s="10" t="s">
        <v>285</v>
      </c>
      <c r="C342" s="11" t="s">
        <v>289</v>
      </c>
      <c r="D342" s="11" t="s">
        <v>283</v>
      </c>
      <c r="E342" s="24">
        <v>626898.1</v>
      </c>
    </row>
    <row r="343" spans="1:5" ht="105">
      <c r="A343" s="39" t="s">
        <v>281</v>
      </c>
      <c r="B343" s="10" t="s">
        <v>285</v>
      </c>
      <c r="C343" s="11" t="s">
        <v>282</v>
      </c>
      <c r="D343" s="12"/>
      <c r="E343" s="24">
        <f>E344</f>
        <v>0</v>
      </c>
    </row>
    <row r="344" spans="1:5" ht="30">
      <c r="A344" s="38" t="s">
        <v>77</v>
      </c>
      <c r="B344" s="10" t="s">
        <v>285</v>
      </c>
      <c r="C344" s="11" t="s">
        <v>282</v>
      </c>
      <c r="D344" s="12">
        <v>600</v>
      </c>
      <c r="E344" s="24">
        <f>27559.1-27559.1</f>
        <v>0</v>
      </c>
    </row>
    <row r="345" spans="1:5" ht="30">
      <c r="A345" s="40" t="s">
        <v>290</v>
      </c>
      <c r="B345" s="10" t="s">
        <v>285</v>
      </c>
      <c r="C345" s="11" t="s">
        <v>291</v>
      </c>
      <c r="D345" s="11"/>
      <c r="E345" s="24">
        <f>E346</f>
        <v>56850.899999999994</v>
      </c>
    </row>
    <row r="346" spans="1:5" ht="30">
      <c r="A346" s="38" t="s">
        <v>292</v>
      </c>
      <c r="B346" s="10" t="s">
        <v>285</v>
      </c>
      <c r="C346" s="11" t="s">
        <v>293</v>
      </c>
      <c r="D346" s="11"/>
      <c r="E346" s="24">
        <f>E347</f>
        <v>56850.899999999994</v>
      </c>
    </row>
    <row r="347" spans="1:5" ht="30">
      <c r="A347" s="39" t="s">
        <v>52</v>
      </c>
      <c r="B347" s="10" t="s">
        <v>285</v>
      </c>
      <c r="C347" s="11" t="s">
        <v>294</v>
      </c>
      <c r="D347" s="11"/>
      <c r="E347" s="24">
        <f>E348</f>
        <v>56850.899999999994</v>
      </c>
    </row>
    <row r="348" spans="1:5" ht="30">
      <c r="A348" s="38" t="s">
        <v>77</v>
      </c>
      <c r="B348" s="10" t="s">
        <v>285</v>
      </c>
      <c r="C348" s="11" t="s">
        <v>294</v>
      </c>
      <c r="D348" s="11" t="s">
        <v>283</v>
      </c>
      <c r="E348" s="24">
        <f>57124.7-273.8</f>
        <v>56850.899999999994</v>
      </c>
    </row>
    <row r="349" spans="1:5">
      <c r="A349" s="37" t="s">
        <v>295</v>
      </c>
      <c r="B349" s="7" t="s">
        <v>296</v>
      </c>
      <c r="C349" s="8"/>
      <c r="D349" s="7"/>
      <c r="E349" s="31">
        <f>+E350+E358</f>
        <v>18019.5</v>
      </c>
    </row>
    <row r="350" spans="1:5" ht="30">
      <c r="A350" s="38" t="s">
        <v>276</v>
      </c>
      <c r="B350" s="10" t="s">
        <v>296</v>
      </c>
      <c r="C350" s="11" t="s">
        <v>297</v>
      </c>
      <c r="D350" s="12"/>
      <c r="E350" s="24">
        <f>SUM(E351)</f>
        <v>8832.9</v>
      </c>
    </row>
    <row r="351" spans="1:5">
      <c r="A351" s="39" t="s">
        <v>298</v>
      </c>
      <c r="B351" s="10" t="s">
        <v>296</v>
      </c>
      <c r="C351" s="11" t="s">
        <v>299</v>
      </c>
      <c r="D351" s="12"/>
      <c r="E351" s="24">
        <f>SUM(E352+E354+E356)</f>
        <v>8832.9</v>
      </c>
    </row>
    <row r="352" spans="1:5" ht="30">
      <c r="A352" s="39" t="s">
        <v>300</v>
      </c>
      <c r="B352" s="10" t="s">
        <v>296</v>
      </c>
      <c r="C352" s="11" t="s">
        <v>301</v>
      </c>
      <c r="D352" s="12"/>
      <c r="E352" s="24">
        <f>E353</f>
        <v>814</v>
      </c>
    </row>
    <row r="353" spans="1:5" ht="30">
      <c r="A353" s="38" t="s">
        <v>77</v>
      </c>
      <c r="B353" s="10" t="s">
        <v>296</v>
      </c>
      <c r="C353" s="11" t="s">
        <v>301</v>
      </c>
      <c r="D353" s="12">
        <v>600</v>
      </c>
      <c r="E353" s="24">
        <v>814</v>
      </c>
    </row>
    <row r="354" spans="1:5" ht="30">
      <c r="A354" s="39" t="s">
        <v>52</v>
      </c>
      <c r="B354" s="10" t="s">
        <v>296</v>
      </c>
      <c r="C354" s="11" t="s">
        <v>302</v>
      </c>
      <c r="D354" s="12"/>
      <c r="E354" s="24">
        <f>E355</f>
        <v>748.5</v>
      </c>
    </row>
    <row r="355" spans="1:5" ht="30">
      <c r="A355" s="38" t="s">
        <v>77</v>
      </c>
      <c r="B355" s="10" t="s">
        <v>296</v>
      </c>
      <c r="C355" s="11" t="s">
        <v>302</v>
      </c>
      <c r="D355" s="12">
        <v>600</v>
      </c>
      <c r="E355" s="24">
        <v>748.5</v>
      </c>
    </row>
    <row r="356" spans="1:5" ht="45">
      <c r="A356" s="38" t="s">
        <v>303</v>
      </c>
      <c r="B356" s="10" t="s">
        <v>296</v>
      </c>
      <c r="C356" s="11" t="s">
        <v>304</v>
      </c>
      <c r="D356" s="12"/>
      <c r="E356" s="24">
        <f>E357</f>
        <v>7270.4</v>
      </c>
    </row>
    <row r="357" spans="1:5">
      <c r="A357" s="38" t="s">
        <v>61</v>
      </c>
      <c r="B357" s="10" t="s">
        <v>296</v>
      </c>
      <c r="C357" s="11" t="s">
        <v>304</v>
      </c>
      <c r="D357" s="12">
        <v>300</v>
      </c>
      <c r="E357" s="24">
        <v>7270.4</v>
      </c>
    </row>
    <row r="358" spans="1:5" ht="30">
      <c r="A358" s="38" t="s">
        <v>305</v>
      </c>
      <c r="B358" s="10" t="s">
        <v>296</v>
      </c>
      <c r="C358" s="11" t="s">
        <v>306</v>
      </c>
      <c r="D358" s="10"/>
      <c r="E358" s="24">
        <f>SUM(E359+E362)</f>
        <v>9186.6</v>
      </c>
    </row>
    <row r="359" spans="1:5" ht="30">
      <c r="A359" s="38" t="s">
        <v>307</v>
      </c>
      <c r="B359" s="10" t="s">
        <v>296</v>
      </c>
      <c r="C359" s="11" t="s">
        <v>308</v>
      </c>
      <c r="D359" s="12"/>
      <c r="E359" s="24">
        <f>E360+E361</f>
        <v>183</v>
      </c>
    </row>
    <row r="360" spans="1:5" ht="30">
      <c r="A360" s="38" t="s">
        <v>26</v>
      </c>
      <c r="B360" s="10" t="s">
        <v>296</v>
      </c>
      <c r="C360" s="11" t="s">
        <v>308</v>
      </c>
      <c r="D360" s="12">
        <v>200</v>
      </c>
      <c r="E360" s="24">
        <f>183-172.5</f>
        <v>10.5</v>
      </c>
    </row>
    <row r="361" spans="1:5">
      <c r="A361" s="69" t="s">
        <v>61</v>
      </c>
      <c r="B361" s="10" t="s">
        <v>296</v>
      </c>
      <c r="C361" s="11" t="s">
        <v>308</v>
      </c>
      <c r="D361" s="12">
        <v>300</v>
      </c>
      <c r="E361" s="24">
        <v>172.5</v>
      </c>
    </row>
    <row r="362" spans="1:5" ht="30">
      <c r="A362" s="39" t="s">
        <v>52</v>
      </c>
      <c r="B362" s="10" t="s">
        <v>296</v>
      </c>
      <c r="C362" s="11" t="s">
        <v>309</v>
      </c>
      <c r="D362" s="12"/>
      <c r="E362" s="24">
        <f>E363</f>
        <v>9003.6</v>
      </c>
    </row>
    <row r="363" spans="1:5" ht="30">
      <c r="A363" s="38" t="s">
        <v>77</v>
      </c>
      <c r="B363" s="10" t="s">
        <v>296</v>
      </c>
      <c r="C363" s="11" t="s">
        <v>309</v>
      </c>
      <c r="D363" s="12">
        <v>600</v>
      </c>
      <c r="E363" s="24">
        <v>9003.6</v>
      </c>
    </row>
    <row r="364" spans="1:5">
      <c r="A364" s="37" t="s">
        <v>310</v>
      </c>
      <c r="B364" s="20" t="s">
        <v>311</v>
      </c>
      <c r="C364" s="8"/>
      <c r="D364" s="9"/>
      <c r="E364" s="31">
        <f>E365</f>
        <v>68880.599999999991</v>
      </c>
    </row>
    <row r="365" spans="1:5" ht="30">
      <c r="A365" s="42" t="s">
        <v>276</v>
      </c>
      <c r="B365" s="16" t="s">
        <v>311</v>
      </c>
      <c r="C365" s="22" t="s">
        <v>297</v>
      </c>
      <c r="D365" s="62"/>
      <c r="E365" s="28">
        <f>E366+E370</f>
        <v>68880.599999999991</v>
      </c>
    </row>
    <row r="366" spans="1:5">
      <c r="A366" s="39" t="s">
        <v>298</v>
      </c>
      <c r="B366" s="10" t="s">
        <v>311</v>
      </c>
      <c r="C366" s="22" t="s">
        <v>299</v>
      </c>
      <c r="D366" s="12"/>
      <c r="E366" s="24">
        <f>SUM(E367)</f>
        <v>6386.8</v>
      </c>
    </row>
    <row r="367" spans="1:5" ht="90">
      <c r="A367" s="38" t="s">
        <v>315</v>
      </c>
      <c r="B367" s="10" t="s">
        <v>311</v>
      </c>
      <c r="C367" s="22" t="s">
        <v>316</v>
      </c>
      <c r="D367" s="12"/>
      <c r="E367" s="24">
        <f>SUM(E368:E369)</f>
        <v>6386.8</v>
      </c>
    </row>
    <row r="368" spans="1:5" ht="60">
      <c r="A368" s="38" t="s">
        <v>13</v>
      </c>
      <c r="B368" s="10" t="s">
        <v>311</v>
      </c>
      <c r="C368" s="22" t="s">
        <v>316</v>
      </c>
      <c r="D368" s="12">
        <v>100</v>
      </c>
      <c r="E368" s="24">
        <f>5374.2+488</f>
        <v>5862.2</v>
      </c>
    </row>
    <row r="369" spans="1:5" ht="30">
      <c r="A369" s="38" t="s">
        <v>26</v>
      </c>
      <c r="B369" s="10" t="s">
        <v>311</v>
      </c>
      <c r="C369" s="22" t="s">
        <v>316</v>
      </c>
      <c r="D369" s="12">
        <v>200</v>
      </c>
      <c r="E369" s="24">
        <f>482.9+41.7</f>
        <v>524.6</v>
      </c>
    </row>
    <row r="370" spans="1:5" ht="45">
      <c r="A370" s="38" t="s">
        <v>317</v>
      </c>
      <c r="B370" s="10" t="s">
        <v>311</v>
      </c>
      <c r="C370" s="22" t="s">
        <v>318</v>
      </c>
      <c r="D370" s="12"/>
      <c r="E370" s="24">
        <f>SUM(E371+E375)</f>
        <v>62493.799999999996</v>
      </c>
    </row>
    <row r="371" spans="1:5" ht="45">
      <c r="A371" s="41" t="s">
        <v>32</v>
      </c>
      <c r="B371" s="10" t="s">
        <v>311</v>
      </c>
      <c r="C371" s="22" t="s">
        <v>319</v>
      </c>
      <c r="D371" s="12"/>
      <c r="E371" s="24">
        <f>SUM(E372:E374)</f>
        <v>19861.199999999997</v>
      </c>
    </row>
    <row r="372" spans="1:5" ht="60">
      <c r="A372" s="38" t="s">
        <v>13</v>
      </c>
      <c r="B372" s="10" t="s">
        <v>311</v>
      </c>
      <c r="C372" s="22" t="s">
        <v>319</v>
      </c>
      <c r="D372" s="12">
        <v>100</v>
      </c>
      <c r="E372" s="24">
        <v>18307.099999999999</v>
      </c>
    </row>
    <row r="373" spans="1:5" ht="30">
      <c r="A373" s="38" t="s">
        <v>26</v>
      </c>
      <c r="B373" s="10" t="s">
        <v>311</v>
      </c>
      <c r="C373" s="22" t="s">
        <v>319</v>
      </c>
      <c r="D373" s="12">
        <v>200</v>
      </c>
      <c r="E373" s="24">
        <v>1331.3</v>
      </c>
    </row>
    <row r="374" spans="1:5">
      <c r="A374" s="40" t="s">
        <v>27</v>
      </c>
      <c r="B374" s="10" t="s">
        <v>311</v>
      </c>
      <c r="C374" s="22" t="s">
        <v>319</v>
      </c>
      <c r="D374" s="12">
        <v>800</v>
      </c>
      <c r="E374" s="24">
        <v>222.8</v>
      </c>
    </row>
    <row r="375" spans="1:5" ht="30">
      <c r="A375" s="39" t="s">
        <v>52</v>
      </c>
      <c r="B375" s="10" t="s">
        <v>311</v>
      </c>
      <c r="C375" s="22" t="s">
        <v>320</v>
      </c>
      <c r="D375" s="12"/>
      <c r="E375" s="24">
        <f>SUM(E376:E379)</f>
        <v>42632.6</v>
      </c>
    </row>
    <row r="376" spans="1:5" ht="60">
      <c r="A376" s="38" t="s">
        <v>13</v>
      </c>
      <c r="B376" s="10" t="s">
        <v>311</v>
      </c>
      <c r="C376" s="22" t="s">
        <v>320</v>
      </c>
      <c r="D376" s="12">
        <v>100</v>
      </c>
      <c r="E376" s="24">
        <f>36448.3-796.6</f>
        <v>35651.700000000004</v>
      </c>
    </row>
    <row r="377" spans="1:5" ht="30">
      <c r="A377" s="38" t="s">
        <v>26</v>
      </c>
      <c r="B377" s="10" t="s">
        <v>311</v>
      </c>
      <c r="C377" s="22" t="s">
        <v>320</v>
      </c>
      <c r="D377" s="12">
        <v>200</v>
      </c>
      <c r="E377" s="24">
        <f>2479.4-6.2</f>
        <v>2473.2000000000003</v>
      </c>
    </row>
    <row r="378" spans="1:5">
      <c r="A378" s="40" t="s">
        <v>27</v>
      </c>
      <c r="B378" s="10" t="s">
        <v>311</v>
      </c>
      <c r="C378" s="22" t="s">
        <v>320</v>
      </c>
      <c r="D378" s="12">
        <v>800</v>
      </c>
      <c r="E378" s="24">
        <f>3.4+5.1</f>
        <v>8.5</v>
      </c>
    </row>
    <row r="379" spans="1:5" ht="30">
      <c r="A379" s="38" t="s">
        <v>77</v>
      </c>
      <c r="B379" s="10" t="s">
        <v>311</v>
      </c>
      <c r="C379" s="22" t="s">
        <v>320</v>
      </c>
      <c r="D379" s="12">
        <v>600</v>
      </c>
      <c r="E379" s="24">
        <v>4499.2</v>
      </c>
    </row>
    <row r="380" spans="1:5">
      <c r="A380" s="37" t="s">
        <v>321</v>
      </c>
      <c r="B380" s="7" t="s">
        <v>322</v>
      </c>
      <c r="C380" s="23"/>
      <c r="D380" s="9"/>
      <c r="E380" s="31">
        <f>SUM(E381+E389)</f>
        <v>159810.5</v>
      </c>
    </row>
    <row r="381" spans="1:5">
      <c r="A381" s="37" t="s">
        <v>323</v>
      </c>
      <c r="B381" s="7" t="s">
        <v>324</v>
      </c>
      <c r="C381" s="8"/>
      <c r="D381" s="9"/>
      <c r="E381" s="31">
        <f>SUM(E382)</f>
        <v>137816</v>
      </c>
    </row>
    <row r="382" spans="1:5" ht="30">
      <c r="A382" s="40" t="s">
        <v>290</v>
      </c>
      <c r="B382" s="10" t="s">
        <v>324</v>
      </c>
      <c r="C382" s="22" t="s">
        <v>291</v>
      </c>
      <c r="D382" s="12"/>
      <c r="E382" s="24">
        <f>SUM(E383+E386)</f>
        <v>137816</v>
      </c>
    </row>
    <row r="383" spans="1:5">
      <c r="A383" s="38" t="s">
        <v>325</v>
      </c>
      <c r="B383" s="10" t="s">
        <v>324</v>
      </c>
      <c r="C383" s="22" t="s">
        <v>326</v>
      </c>
      <c r="D383" s="12"/>
      <c r="E383" s="24">
        <f>E384</f>
        <v>27747.8</v>
      </c>
    </row>
    <row r="384" spans="1:5" ht="30">
      <c r="A384" s="39" t="s">
        <v>52</v>
      </c>
      <c r="B384" s="10" t="s">
        <v>324</v>
      </c>
      <c r="C384" s="22" t="s">
        <v>327</v>
      </c>
      <c r="D384" s="12"/>
      <c r="E384" s="24">
        <f>E385</f>
        <v>27747.8</v>
      </c>
    </row>
    <row r="385" spans="1:5" ht="30">
      <c r="A385" s="38" t="s">
        <v>77</v>
      </c>
      <c r="B385" s="10" t="s">
        <v>324</v>
      </c>
      <c r="C385" s="22" t="s">
        <v>327</v>
      </c>
      <c r="D385" s="12">
        <v>600</v>
      </c>
      <c r="E385" s="24">
        <f>27463.9+572.6-288.7</f>
        <v>27747.8</v>
      </c>
    </row>
    <row r="386" spans="1:5" ht="30">
      <c r="A386" s="38" t="s">
        <v>328</v>
      </c>
      <c r="B386" s="10" t="s">
        <v>324</v>
      </c>
      <c r="C386" s="11" t="s">
        <v>329</v>
      </c>
      <c r="D386" s="11"/>
      <c r="E386" s="24">
        <f>E387</f>
        <v>110068.2</v>
      </c>
    </row>
    <row r="387" spans="1:5" ht="30">
      <c r="A387" s="39" t="s">
        <v>52</v>
      </c>
      <c r="B387" s="10" t="s">
        <v>324</v>
      </c>
      <c r="C387" s="11" t="s">
        <v>330</v>
      </c>
      <c r="D387" s="11"/>
      <c r="E387" s="24">
        <f>E388</f>
        <v>110068.2</v>
      </c>
    </row>
    <row r="388" spans="1:5" ht="30">
      <c r="A388" s="38" t="s">
        <v>77</v>
      </c>
      <c r="B388" s="10" t="s">
        <v>324</v>
      </c>
      <c r="C388" s="11" t="s">
        <v>330</v>
      </c>
      <c r="D388" s="12">
        <v>600</v>
      </c>
      <c r="E388" s="24">
        <f>108268.9+2364.5-565.2</f>
        <v>110068.2</v>
      </c>
    </row>
    <row r="389" spans="1:5" s="21" customFormat="1">
      <c r="A389" s="37" t="s">
        <v>331</v>
      </c>
      <c r="B389" s="7" t="s">
        <v>332</v>
      </c>
      <c r="C389" s="8"/>
      <c r="D389" s="8"/>
      <c r="E389" s="31">
        <f>SUM(E390)</f>
        <v>21994.5</v>
      </c>
    </row>
    <row r="390" spans="1:5" ht="30">
      <c r="A390" s="40" t="s">
        <v>290</v>
      </c>
      <c r="B390" s="10" t="s">
        <v>332</v>
      </c>
      <c r="C390" s="11" t="s">
        <v>291</v>
      </c>
      <c r="D390" s="11"/>
      <c r="E390" s="24">
        <f>SUM(E391+E394)</f>
        <v>21994.5</v>
      </c>
    </row>
    <row r="391" spans="1:5">
      <c r="A391" s="54" t="s">
        <v>333</v>
      </c>
      <c r="B391" s="10" t="s">
        <v>332</v>
      </c>
      <c r="C391" s="17" t="s">
        <v>334</v>
      </c>
      <c r="D391" s="11"/>
      <c r="E391" s="24">
        <v>434</v>
      </c>
    </row>
    <row r="392" spans="1:5">
      <c r="A392" s="38" t="s">
        <v>335</v>
      </c>
      <c r="B392" s="10" t="s">
        <v>332</v>
      </c>
      <c r="C392" s="17" t="s">
        <v>336</v>
      </c>
      <c r="D392" s="17"/>
      <c r="E392" s="28">
        <v>434</v>
      </c>
    </row>
    <row r="393" spans="1:5" ht="30">
      <c r="A393" s="38" t="s">
        <v>26</v>
      </c>
      <c r="B393" s="10" t="s">
        <v>332</v>
      </c>
      <c r="C393" s="17" t="s">
        <v>336</v>
      </c>
      <c r="D393" s="11" t="s">
        <v>39</v>
      </c>
      <c r="E393" s="28">
        <v>434</v>
      </c>
    </row>
    <row r="394" spans="1:5" ht="60">
      <c r="A394" s="38" t="s">
        <v>337</v>
      </c>
      <c r="B394" s="10" t="s">
        <v>332</v>
      </c>
      <c r="C394" s="11" t="s">
        <v>338</v>
      </c>
      <c r="D394" s="11"/>
      <c r="E394" s="26">
        <f>SUM(E395+E399+E401)</f>
        <v>21560.5</v>
      </c>
    </row>
    <row r="395" spans="1:5" ht="45">
      <c r="A395" s="41" t="s">
        <v>32</v>
      </c>
      <c r="B395" s="10" t="s">
        <v>332</v>
      </c>
      <c r="C395" s="11" t="s">
        <v>339</v>
      </c>
      <c r="D395" s="11"/>
      <c r="E395" s="24">
        <f>SUM(E396:E398)</f>
        <v>6042.5</v>
      </c>
    </row>
    <row r="396" spans="1:5" ht="60">
      <c r="A396" s="38" t="s">
        <v>13</v>
      </c>
      <c r="B396" s="10" t="s">
        <v>332</v>
      </c>
      <c r="C396" s="11" t="s">
        <v>339</v>
      </c>
      <c r="D396" s="11" t="s">
        <v>38</v>
      </c>
      <c r="E396" s="24">
        <v>5620</v>
      </c>
    </row>
    <row r="397" spans="1:5" ht="30">
      <c r="A397" s="38" t="s">
        <v>26</v>
      </c>
      <c r="B397" s="10" t="s">
        <v>332</v>
      </c>
      <c r="C397" s="11" t="s">
        <v>339</v>
      </c>
      <c r="D397" s="11" t="s">
        <v>39</v>
      </c>
      <c r="E397" s="24">
        <f>324.5+45</f>
        <v>369.5</v>
      </c>
    </row>
    <row r="398" spans="1:5">
      <c r="A398" s="40" t="s">
        <v>27</v>
      </c>
      <c r="B398" s="10" t="s">
        <v>332</v>
      </c>
      <c r="C398" s="11" t="s">
        <v>339</v>
      </c>
      <c r="D398" s="11" t="s">
        <v>201</v>
      </c>
      <c r="E398" s="24">
        <f>1+52</f>
        <v>53</v>
      </c>
    </row>
    <row r="399" spans="1:5" ht="30">
      <c r="A399" s="39" t="s">
        <v>52</v>
      </c>
      <c r="B399" s="10" t="s">
        <v>332</v>
      </c>
      <c r="C399" s="11" t="s">
        <v>340</v>
      </c>
      <c r="D399" s="11"/>
      <c r="E399" s="24">
        <f>E400</f>
        <v>12002</v>
      </c>
    </row>
    <row r="400" spans="1:5" ht="30">
      <c r="A400" s="38" t="s">
        <v>77</v>
      </c>
      <c r="B400" s="10" t="s">
        <v>332</v>
      </c>
      <c r="C400" s="11" t="s">
        <v>340</v>
      </c>
      <c r="D400" s="11" t="s">
        <v>283</v>
      </c>
      <c r="E400" s="24">
        <f>14976.4-2937.1-37.3</f>
        <v>12002</v>
      </c>
    </row>
    <row r="401" spans="1:5" ht="30">
      <c r="A401" s="39" t="s">
        <v>341</v>
      </c>
      <c r="B401" s="10" t="s">
        <v>332</v>
      </c>
      <c r="C401" s="11" t="s">
        <v>342</v>
      </c>
      <c r="D401" s="12"/>
      <c r="E401" s="24">
        <f>SUM(E402:E403)</f>
        <v>3516</v>
      </c>
    </row>
    <row r="402" spans="1:5">
      <c r="A402" s="38" t="s">
        <v>61</v>
      </c>
      <c r="B402" s="10" t="s">
        <v>332</v>
      </c>
      <c r="C402" s="11" t="s">
        <v>342</v>
      </c>
      <c r="D402" s="12">
        <v>300</v>
      </c>
      <c r="E402" s="24">
        <v>516</v>
      </c>
    </row>
    <row r="403" spans="1:5" ht="30">
      <c r="A403" s="38" t="s">
        <v>77</v>
      </c>
      <c r="B403" s="10" t="s">
        <v>332</v>
      </c>
      <c r="C403" s="11" t="s">
        <v>342</v>
      </c>
      <c r="D403" s="12">
        <v>600</v>
      </c>
      <c r="E403" s="24">
        <f>3932-932</f>
        <v>3000</v>
      </c>
    </row>
    <row r="404" spans="1:5">
      <c r="A404" s="38"/>
      <c r="B404" s="10"/>
      <c r="C404" s="11"/>
      <c r="D404" s="12"/>
      <c r="E404" s="24"/>
    </row>
    <row r="405" spans="1:5">
      <c r="A405" s="84" t="s">
        <v>437</v>
      </c>
      <c r="B405" s="75" t="s">
        <v>441</v>
      </c>
      <c r="C405" s="68"/>
      <c r="D405" s="76"/>
      <c r="E405" s="24">
        <f>E406</f>
        <v>10701</v>
      </c>
    </row>
    <row r="406" spans="1:5">
      <c r="A406" s="69" t="s">
        <v>438</v>
      </c>
      <c r="B406" s="75" t="s">
        <v>442</v>
      </c>
      <c r="C406" s="68"/>
      <c r="D406" s="76"/>
      <c r="E406" s="24">
        <f>E407</f>
        <v>10701</v>
      </c>
    </row>
    <row r="407" spans="1:5">
      <c r="A407" s="69" t="s">
        <v>16</v>
      </c>
      <c r="B407" s="75" t="s">
        <v>442</v>
      </c>
      <c r="C407" s="68" t="s">
        <v>17</v>
      </c>
      <c r="D407" s="76"/>
      <c r="E407" s="24">
        <f>E408</f>
        <v>10701</v>
      </c>
    </row>
    <row r="408" spans="1:5" ht="41.25">
      <c r="A408" s="73" t="s">
        <v>439</v>
      </c>
      <c r="B408" s="75" t="s">
        <v>442</v>
      </c>
      <c r="C408" s="68" t="s">
        <v>443</v>
      </c>
      <c r="D408" s="76"/>
      <c r="E408" s="24">
        <f>E409</f>
        <v>10701</v>
      </c>
    </row>
    <row r="409" spans="1:5" ht="27.75">
      <c r="A409" s="74" t="s">
        <v>440</v>
      </c>
      <c r="B409" s="75" t="s">
        <v>442</v>
      </c>
      <c r="C409" s="68" t="s">
        <v>444</v>
      </c>
      <c r="D409" s="76"/>
      <c r="E409" s="24">
        <f>E410</f>
        <v>10701</v>
      </c>
    </row>
    <row r="410" spans="1:5" ht="30">
      <c r="A410" s="71" t="s">
        <v>126</v>
      </c>
      <c r="B410" s="75" t="s">
        <v>442</v>
      </c>
      <c r="C410" s="68" t="s">
        <v>444</v>
      </c>
      <c r="D410" s="76">
        <v>400</v>
      </c>
      <c r="E410" s="24">
        <v>10701</v>
      </c>
    </row>
    <row r="411" spans="1:5">
      <c r="A411" s="38"/>
      <c r="B411" s="10"/>
      <c r="C411" s="11"/>
      <c r="D411" s="12"/>
      <c r="E411" s="24"/>
    </row>
    <row r="412" spans="1:5">
      <c r="A412" s="45" t="s">
        <v>343</v>
      </c>
      <c r="B412" s="7" t="s">
        <v>344</v>
      </c>
      <c r="C412" s="19"/>
      <c r="D412" s="63"/>
      <c r="E412" s="32">
        <f>+E413+E417+E439</f>
        <v>161783.29999999999</v>
      </c>
    </row>
    <row r="413" spans="1:5">
      <c r="A413" s="37" t="s">
        <v>345</v>
      </c>
      <c r="B413" s="7" t="s">
        <v>346</v>
      </c>
      <c r="C413" s="8"/>
      <c r="D413" s="9"/>
      <c r="E413" s="31">
        <f>E414</f>
        <v>7118.4</v>
      </c>
    </row>
    <row r="414" spans="1:5">
      <c r="A414" s="38" t="s">
        <v>16</v>
      </c>
      <c r="B414" s="10" t="s">
        <v>346</v>
      </c>
      <c r="C414" s="11" t="s">
        <v>17</v>
      </c>
      <c r="D414" s="12"/>
      <c r="E414" s="24">
        <f>E415</f>
        <v>7118.4</v>
      </c>
    </row>
    <row r="415" spans="1:5">
      <c r="A415" s="38" t="s">
        <v>347</v>
      </c>
      <c r="B415" s="10" t="s">
        <v>346</v>
      </c>
      <c r="C415" s="11" t="s">
        <v>348</v>
      </c>
      <c r="D415" s="12"/>
      <c r="E415" s="24">
        <f>E416</f>
        <v>7118.4</v>
      </c>
    </row>
    <row r="416" spans="1:5">
      <c r="A416" s="38" t="s">
        <v>61</v>
      </c>
      <c r="B416" s="10" t="s">
        <v>346</v>
      </c>
      <c r="C416" s="11" t="s">
        <v>348</v>
      </c>
      <c r="D416" s="12">
        <v>300</v>
      </c>
      <c r="E416" s="24">
        <f>7190.4-72</f>
        <v>7118.4</v>
      </c>
    </row>
    <row r="417" spans="1:5" s="21" customFormat="1" ht="18.75" customHeight="1">
      <c r="A417" s="37" t="s">
        <v>421</v>
      </c>
      <c r="B417" s="7" t="s">
        <v>349</v>
      </c>
      <c r="C417" s="8"/>
      <c r="D417" s="9"/>
      <c r="E417" s="31">
        <f>E418+E432</f>
        <v>11299.4</v>
      </c>
    </row>
    <row r="418" spans="1:5">
      <c r="A418" s="38" t="s">
        <v>16</v>
      </c>
      <c r="B418" s="10" t="s">
        <v>349</v>
      </c>
      <c r="C418" s="11" t="s">
        <v>17</v>
      </c>
      <c r="D418" s="12"/>
      <c r="E418" s="24">
        <f>E419+E421+E423+E425+E427+E429</f>
        <v>6974.4</v>
      </c>
    </row>
    <row r="419" spans="1:5" ht="30">
      <c r="A419" s="38" t="s">
        <v>350</v>
      </c>
      <c r="B419" s="10" t="s">
        <v>349</v>
      </c>
      <c r="C419" s="11" t="s">
        <v>351</v>
      </c>
      <c r="D419" s="12"/>
      <c r="E419" s="24">
        <v>1466.4</v>
      </c>
    </row>
    <row r="420" spans="1:5">
      <c r="A420" s="38" t="s">
        <v>61</v>
      </c>
      <c r="B420" s="10" t="s">
        <v>349</v>
      </c>
      <c r="C420" s="11" t="s">
        <v>351</v>
      </c>
      <c r="D420" s="12">
        <v>300</v>
      </c>
      <c r="E420" s="24">
        <v>1466.4</v>
      </c>
    </row>
    <row r="421" spans="1:5" ht="45">
      <c r="A421" s="38" t="s">
        <v>352</v>
      </c>
      <c r="B421" s="10" t="s">
        <v>349</v>
      </c>
      <c r="C421" s="11" t="s">
        <v>353</v>
      </c>
      <c r="D421" s="12"/>
      <c r="E421" s="24">
        <v>2926</v>
      </c>
    </row>
    <row r="422" spans="1:5">
      <c r="A422" s="38" t="s">
        <v>61</v>
      </c>
      <c r="B422" s="10" t="s">
        <v>349</v>
      </c>
      <c r="C422" s="11" t="s">
        <v>353</v>
      </c>
      <c r="D422" s="12">
        <v>300</v>
      </c>
      <c r="E422" s="24">
        <v>2926</v>
      </c>
    </row>
    <row r="423" spans="1:5" ht="30">
      <c r="A423" s="39" t="s">
        <v>354</v>
      </c>
      <c r="B423" s="10" t="s">
        <v>349</v>
      </c>
      <c r="C423" s="11" t="s">
        <v>355</v>
      </c>
      <c r="D423" s="12"/>
      <c r="E423" s="24">
        <v>287.5</v>
      </c>
    </row>
    <row r="424" spans="1:5">
      <c r="A424" s="38" t="s">
        <v>61</v>
      </c>
      <c r="B424" s="10" t="s">
        <v>349</v>
      </c>
      <c r="C424" s="11" t="s">
        <v>355</v>
      </c>
      <c r="D424" s="12">
        <v>300</v>
      </c>
      <c r="E424" s="28">
        <v>287.5</v>
      </c>
    </row>
    <row r="425" spans="1:5">
      <c r="A425" s="38" t="s">
        <v>356</v>
      </c>
      <c r="B425" s="10" t="s">
        <v>349</v>
      </c>
      <c r="C425" s="11" t="s">
        <v>357</v>
      </c>
      <c r="D425" s="12"/>
      <c r="E425" s="24">
        <v>759.5</v>
      </c>
    </row>
    <row r="426" spans="1:5" ht="30">
      <c r="A426" s="38" t="s">
        <v>77</v>
      </c>
      <c r="B426" s="10" t="s">
        <v>349</v>
      </c>
      <c r="C426" s="11" t="s">
        <v>357</v>
      </c>
      <c r="D426" s="12">
        <v>600</v>
      </c>
      <c r="E426" s="24">
        <v>759.5</v>
      </c>
    </row>
    <row r="427" spans="1:5">
      <c r="A427" s="38" t="s">
        <v>358</v>
      </c>
      <c r="B427" s="10" t="s">
        <v>349</v>
      </c>
      <c r="C427" s="11" t="s">
        <v>359</v>
      </c>
      <c r="D427" s="12"/>
      <c r="E427" s="24">
        <v>775</v>
      </c>
    </row>
    <row r="428" spans="1:5">
      <c r="A428" s="38" t="s">
        <v>61</v>
      </c>
      <c r="B428" s="10" t="s">
        <v>349</v>
      </c>
      <c r="C428" s="11" t="s">
        <v>359</v>
      </c>
      <c r="D428" s="12">
        <v>300</v>
      </c>
      <c r="E428" s="24">
        <v>775</v>
      </c>
    </row>
    <row r="429" spans="1:5" ht="41.25">
      <c r="A429" s="73" t="s">
        <v>439</v>
      </c>
      <c r="B429" s="10" t="s">
        <v>349</v>
      </c>
      <c r="C429" s="68" t="s">
        <v>443</v>
      </c>
      <c r="D429" s="12"/>
      <c r="E429" s="24">
        <f>E430</f>
        <v>760</v>
      </c>
    </row>
    <row r="430" spans="1:5" ht="105">
      <c r="A430" s="70" t="s">
        <v>445</v>
      </c>
      <c r="B430" s="10" t="s">
        <v>349</v>
      </c>
      <c r="C430" s="11" t="s">
        <v>446</v>
      </c>
      <c r="D430" s="12"/>
      <c r="E430" s="24">
        <f>E431</f>
        <v>760</v>
      </c>
    </row>
    <row r="431" spans="1:5" ht="30">
      <c r="A431" s="69" t="s">
        <v>26</v>
      </c>
      <c r="B431" s="10" t="s">
        <v>349</v>
      </c>
      <c r="C431" s="11" t="s">
        <v>446</v>
      </c>
      <c r="D431" s="12">
        <v>200</v>
      </c>
      <c r="E431" s="24">
        <v>760</v>
      </c>
    </row>
    <row r="432" spans="1:5" ht="45">
      <c r="A432" s="42" t="s">
        <v>62</v>
      </c>
      <c r="B432" s="10" t="s">
        <v>349</v>
      </c>
      <c r="C432" s="14" t="s">
        <v>63</v>
      </c>
      <c r="D432" s="62"/>
      <c r="E432" s="28">
        <f>SUM(E433+E436)</f>
        <v>4325</v>
      </c>
    </row>
    <row r="433" spans="1:5" ht="30">
      <c r="A433" s="42" t="s">
        <v>360</v>
      </c>
      <c r="B433" s="10" t="s">
        <v>349</v>
      </c>
      <c r="C433" s="14" t="s">
        <v>361</v>
      </c>
      <c r="D433" s="62"/>
      <c r="E433" s="28">
        <f>SUM(E434)</f>
        <v>2325</v>
      </c>
    </row>
    <row r="434" spans="1:5" ht="60">
      <c r="A434" s="42" t="s">
        <v>362</v>
      </c>
      <c r="B434" s="10" t="s">
        <v>349</v>
      </c>
      <c r="C434" s="14" t="s">
        <v>363</v>
      </c>
      <c r="D434" s="62"/>
      <c r="E434" s="28">
        <f>SUM(E435)</f>
        <v>2325</v>
      </c>
    </row>
    <row r="435" spans="1:5">
      <c r="A435" s="38" t="s">
        <v>61</v>
      </c>
      <c r="B435" s="10" t="s">
        <v>349</v>
      </c>
      <c r="C435" s="14" t="s">
        <v>363</v>
      </c>
      <c r="D435" s="62">
        <v>300</v>
      </c>
      <c r="E435" s="28">
        <v>2325</v>
      </c>
    </row>
    <row r="436" spans="1:5">
      <c r="A436" s="42" t="s">
        <v>364</v>
      </c>
      <c r="B436" s="10" t="s">
        <v>349</v>
      </c>
      <c r="C436" s="14" t="s">
        <v>365</v>
      </c>
      <c r="D436" s="62"/>
      <c r="E436" s="28">
        <f>SUM(E437)</f>
        <v>2000</v>
      </c>
    </row>
    <row r="437" spans="1:5" ht="30">
      <c r="A437" s="42" t="s">
        <v>366</v>
      </c>
      <c r="B437" s="10" t="s">
        <v>349</v>
      </c>
      <c r="C437" s="14" t="s">
        <v>367</v>
      </c>
      <c r="D437" s="62"/>
      <c r="E437" s="28">
        <f>SUM(E438)</f>
        <v>2000</v>
      </c>
    </row>
    <row r="438" spans="1:5">
      <c r="A438" s="43" t="s">
        <v>368</v>
      </c>
      <c r="B438" s="10" t="s">
        <v>349</v>
      </c>
      <c r="C438" s="14" t="s">
        <v>367</v>
      </c>
      <c r="D438" s="62">
        <v>300</v>
      </c>
      <c r="E438" s="28">
        <v>2000</v>
      </c>
    </row>
    <row r="439" spans="1:5">
      <c r="A439" s="45" t="s">
        <v>369</v>
      </c>
      <c r="B439" s="7" t="s">
        <v>370</v>
      </c>
      <c r="C439" s="19"/>
      <c r="D439" s="20"/>
      <c r="E439" s="32">
        <f>E440+E446</f>
        <v>143365.5</v>
      </c>
    </row>
    <row r="440" spans="1:5">
      <c r="A440" s="38" t="s">
        <v>16</v>
      </c>
      <c r="B440" s="10" t="s">
        <v>370</v>
      </c>
      <c r="C440" s="11" t="s">
        <v>17</v>
      </c>
      <c r="D440" s="20"/>
      <c r="E440" s="28">
        <f>E441</f>
        <v>47232</v>
      </c>
    </row>
    <row r="441" spans="1:5">
      <c r="A441" s="40" t="s">
        <v>34</v>
      </c>
      <c r="B441" s="10" t="s">
        <v>370</v>
      </c>
      <c r="C441" s="11" t="s">
        <v>35</v>
      </c>
      <c r="D441" s="16"/>
      <c r="E441" s="28">
        <f>SUM(E444+E442)</f>
        <v>47232</v>
      </c>
    </row>
    <row r="442" spans="1:5" ht="135">
      <c r="A442" s="72" t="s">
        <v>449</v>
      </c>
      <c r="B442" s="16" t="s">
        <v>370</v>
      </c>
      <c r="C442" s="11" t="s">
        <v>450</v>
      </c>
      <c r="D442" s="16"/>
      <c r="E442" s="28">
        <f>E443</f>
        <v>28782</v>
      </c>
    </row>
    <row r="443" spans="1:5" ht="30">
      <c r="A443" s="71" t="s">
        <v>126</v>
      </c>
      <c r="B443" s="16" t="s">
        <v>370</v>
      </c>
      <c r="C443" s="11" t="s">
        <v>450</v>
      </c>
      <c r="D443" s="16" t="s">
        <v>373</v>
      </c>
      <c r="E443" s="28">
        <v>28782</v>
      </c>
    </row>
    <row r="444" spans="1:5" ht="135">
      <c r="A444" s="38" t="s">
        <v>371</v>
      </c>
      <c r="B444" s="10" t="s">
        <v>370</v>
      </c>
      <c r="C444" s="11" t="s">
        <v>372</v>
      </c>
      <c r="D444" s="16"/>
      <c r="E444" s="28">
        <f>SUM(E445)</f>
        <v>18450</v>
      </c>
    </row>
    <row r="445" spans="1:5" ht="30">
      <c r="A445" s="43" t="s">
        <v>126</v>
      </c>
      <c r="B445" s="10" t="s">
        <v>370</v>
      </c>
      <c r="C445" s="11" t="s">
        <v>372</v>
      </c>
      <c r="D445" s="16" t="s">
        <v>373</v>
      </c>
      <c r="E445" s="28">
        <v>18450</v>
      </c>
    </row>
    <row r="446" spans="1:5" ht="30">
      <c r="A446" s="38" t="s">
        <v>276</v>
      </c>
      <c r="B446" s="10" t="s">
        <v>370</v>
      </c>
      <c r="C446" s="11" t="s">
        <v>297</v>
      </c>
      <c r="D446" s="10"/>
      <c r="E446" s="24">
        <f>SUM(E447+E450)</f>
        <v>96133.5</v>
      </c>
    </row>
    <row r="447" spans="1:5" ht="30">
      <c r="A447" s="39" t="s">
        <v>278</v>
      </c>
      <c r="B447" s="10" t="s">
        <v>370</v>
      </c>
      <c r="C447" s="11" t="s">
        <v>312</v>
      </c>
      <c r="D447" s="10"/>
      <c r="E447" s="24">
        <f>SUM(E448)</f>
        <v>52496.7</v>
      </c>
    </row>
    <row r="448" spans="1:5" ht="105">
      <c r="A448" s="40" t="s">
        <v>374</v>
      </c>
      <c r="B448" s="10" t="s">
        <v>370</v>
      </c>
      <c r="C448" s="11" t="s">
        <v>375</v>
      </c>
      <c r="D448" s="12"/>
      <c r="E448" s="24">
        <v>52496.7</v>
      </c>
    </row>
    <row r="449" spans="1:5" ht="30">
      <c r="A449" s="38" t="s">
        <v>77</v>
      </c>
      <c r="B449" s="10" t="s">
        <v>370</v>
      </c>
      <c r="C449" s="11" t="s">
        <v>375</v>
      </c>
      <c r="D449" s="12">
        <v>600</v>
      </c>
      <c r="E449" s="24">
        <v>52496.7</v>
      </c>
    </row>
    <row r="450" spans="1:5">
      <c r="A450" s="39" t="s">
        <v>298</v>
      </c>
      <c r="B450" s="10" t="s">
        <v>370</v>
      </c>
      <c r="C450" s="11" t="s">
        <v>299</v>
      </c>
      <c r="D450" s="10"/>
      <c r="E450" s="24">
        <f>SUM(E454+E457+E451)</f>
        <v>43636.800000000003</v>
      </c>
    </row>
    <row r="451" spans="1:5" ht="30">
      <c r="A451" s="64" t="s">
        <v>26</v>
      </c>
      <c r="B451" s="10" t="s">
        <v>370</v>
      </c>
      <c r="C451" s="11" t="s">
        <v>377</v>
      </c>
      <c r="D451" s="12"/>
      <c r="E451" s="24">
        <f>E452+E453</f>
        <v>4088.5</v>
      </c>
    </row>
    <row r="452" spans="1:5" ht="30">
      <c r="A452" s="64" t="s">
        <v>26</v>
      </c>
      <c r="B452" s="10" t="s">
        <v>370</v>
      </c>
      <c r="C452" s="11" t="s">
        <v>377</v>
      </c>
      <c r="D452" s="12">
        <v>200</v>
      </c>
      <c r="E452" s="24">
        <v>20.399999999999999</v>
      </c>
    </row>
    <row r="453" spans="1:5">
      <c r="A453" s="38" t="s">
        <v>61</v>
      </c>
      <c r="B453" s="10" t="s">
        <v>370</v>
      </c>
      <c r="C453" s="11" t="s">
        <v>377</v>
      </c>
      <c r="D453" s="12">
        <v>300</v>
      </c>
      <c r="E453" s="24">
        <f>4088.5-20.4</f>
        <v>4068.1</v>
      </c>
    </row>
    <row r="454" spans="1:5" ht="105">
      <c r="A454" s="54" t="s">
        <v>411</v>
      </c>
      <c r="B454" s="10" t="s">
        <v>370</v>
      </c>
      <c r="C454" s="68" t="s">
        <v>427</v>
      </c>
      <c r="D454" s="12"/>
      <c r="E454" s="24">
        <f>E455+E456</f>
        <v>1011.5</v>
      </c>
    </row>
    <row r="455" spans="1:5" ht="30">
      <c r="A455" s="69" t="s">
        <v>26</v>
      </c>
      <c r="B455" s="10" t="s">
        <v>370</v>
      </c>
      <c r="C455" s="68" t="s">
        <v>427</v>
      </c>
      <c r="D455" s="12">
        <v>200</v>
      </c>
      <c r="E455" s="24">
        <v>5</v>
      </c>
    </row>
    <row r="456" spans="1:5">
      <c r="A456" s="38" t="s">
        <v>61</v>
      </c>
      <c r="B456" s="10" t="s">
        <v>370</v>
      </c>
      <c r="C456" s="68" t="s">
        <v>427</v>
      </c>
      <c r="D456" s="12">
        <v>300</v>
      </c>
      <c r="E456" s="24">
        <f>1006.3+0.2</f>
        <v>1006.5</v>
      </c>
    </row>
    <row r="457" spans="1:5" ht="105">
      <c r="A457" s="54" t="s">
        <v>376</v>
      </c>
      <c r="B457" s="10" t="s">
        <v>370</v>
      </c>
      <c r="C457" s="11" t="s">
        <v>428</v>
      </c>
      <c r="D457" s="12"/>
      <c r="E457" s="24">
        <f>E458+E459</f>
        <v>38536.800000000003</v>
      </c>
    </row>
    <row r="458" spans="1:5" ht="30">
      <c r="A458" s="69" t="s">
        <v>26</v>
      </c>
      <c r="B458" s="10" t="s">
        <v>370</v>
      </c>
      <c r="C458" s="11" t="s">
        <v>428</v>
      </c>
      <c r="D458" s="12">
        <v>200</v>
      </c>
      <c r="E458" s="24">
        <v>3055.7</v>
      </c>
    </row>
    <row r="459" spans="1:5">
      <c r="A459" s="38" t="s">
        <v>61</v>
      </c>
      <c r="B459" s="10" t="s">
        <v>370</v>
      </c>
      <c r="C459" s="11" t="s">
        <v>428</v>
      </c>
      <c r="D459" s="12">
        <v>300</v>
      </c>
      <c r="E459" s="24">
        <f>38536.8-3055.7</f>
        <v>35481.100000000006</v>
      </c>
    </row>
    <row r="460" spans="1:5">
      <c r="A460" s="37" t="s">
        <v>378</v>
      </c>
      <c r="B460" s="7" t="s">
        <v>379</v>
      </c>
      <c r="C460" s="8"/>
      <c r="D460" s="9"/>
      <c r="E460" s="31">
        <f>E461+E465</f>
        <v>29696.7</v>
      </c>
    </row>
    <row r="461" spans="1:5">
      <c r="A461" s="37" t="s">
        <v>380</v>
      </c>
      <c r="B461" s="7" t="s">
        <v>381</v>
      </c>
      <c r="C461" s="8"/>
      <c r="D461" s="9"/>
      <c r="E461" s="31">
        <f>E462</f>
        <v>22094</v>
      </c>
    </row>
    <row r="462" spans="1:5" ht="30">
      <c r="A462" s="38" t="s">
        <v>382</v>
      </c>
      <c r="B462" s="10" t="s">
        <v>381</v>
      </c>
      <c r="C462" s="11" t="s">
        <v>383</v>
      </c>
      <c r="D462" s="12"/>
      <c r="E462" s="24">
        <f>E463</f>
        <v>22094</v>
      </c>
    </row>
    <row r="463" spans="1:5" ht="30">
      <c r="A463" s="39" t="s">
        <v>52</v>
      </c>
      <c r="B463" s="10" t="s">
        <v>381</v>
      </c>
      <c r="C463" s="11" t="s">
        <v>384</v>
      </c>
      <c r="D463" s="12"/>
      <c r="E463" s="24">
        <v>22094</v>
      </c>
    </row>
    <row r="464" spans="1:5" ht="30">
      <c r="A464" s="38" t="s">
        <v>77</v>
      </c>
      <c r="B464" s="10" t="s">
        <v>381</v>
      </c>
      <c r="C464" s="11" t="s">
        <v>384</v>
      </c>
      <c r="D464" s="12">
        <v>600</v>
      </c>
      <c r="E464" s="24">
        <v>22094</v>
      </c>
    </row>
    <row r="465" spans="1:5">
      <c r="A465" s="37" t="s">
        <v>385</v>
      </c>
      <c r="B465" s="7" t="s">
        <v>386</v>
      </c>
      <c r="C465" s="8"/>
      <c r="D465" s="9"/>
      <c r="E465" s="31">
        <f>E466</f>
        <v>7602.7</v>
      </c>
    </row>
    <row r="466" spans="1:5" ht="30">
      <c r="A466" s="38" t="s">
        <v>382</v>
      </c>
      <c r="B466" s="10" t="s">
        <v>386</v>
      </c>
      <c r="C466" s="11" t="s">
        <v>383</v>
      </c>
      <c r="D466" s="12"/>
      <c r="E466" s="24">
        <f>SUM(E467+E469+E471+E474)</f>
        <v>7602.7</v>
      </c>
    </row>
    <row r="467" spans="1:5" ht="30">
      <c r="A467" s="38" t="s">
        <v>387</v>
      </c>
      <c r="B467" s="10" t="s">
        <v>386</v>
      </c>
      <c r="C467" s="11" t="s">
        <v>388</v>
      </c>
      <c r="D467" s="12"/>
      <c r="E467" s="24">
        <f>E468</f>
        <v>492</v>
      </c>
    </row>
    <row r="468" spans="1:5" ht="30">
      <c r="A468" s="38" t="s">
        <v>26</v>
      </c>
      <c r="B468" s="10" t="s">
        <v>386</v>
      </c>
      <c r="C468" s="11" t="s">
        <v>388</v>
      </c>
      <c r="D468" s="12">
        <v>200</v>
      </c>
      <c r="E468" s="24">
        <v>492</v>
      </c>
    </row>
    <row r="469" spans="1:5" ht="30">
      <c r="A469" s="38" t="s">
        <v>389</v>
      </c>
      <c r="B469" s="10" t="s">
        <v>386</v>
      </c>
      <c r="C469" s="11" t="s">
        <v>390</v>
      </c>
      <c r="D469" s="12"/>
      <c r="E469" s="24">
        <f>E470</f>
        <v>3912.7</v>
      </c>
    </row>
    <row r="470" spans="1:5" ht="30">
      <c r="A470" s="38" t="s">
        <v>26</v>
      </c>
      <c r="B470" s="10" t="s">
        <v>386</v>
      </c>
      <c r="C470" s="11" t="s">
        <v>390</v>
      </c>
      <c r="D470" s="12">
        <v>200</v>
      </c>
      <c r="E470" s="24">
        <f>3282.7+630</f>
        <v>3912.7</v>
      </c>
    </row>
    <row r="471" spans="1:5" ht="30">
      <c r="A471" s="38" t="s">
        <v>391</v>
      </c>
      <c r="B471" s="10" t="s">
        <v>386</v>
      </c>
      <c r="C471" s="11" t="s">
        <v>392</v>
      </c>
      <c r="D471" s="12"/>
      <c r="E471" s="24">
        <f>E472+E473</f>
        <v>2840</v>
      </c>
    </row>
    <row r="472" spans="1:5" ht="30">
      <c r="A472" s="38" t="s">
        <v>26</v>
      </c>
      <c r="B472" s="10" t="s">
        <v>386</v>
      </c>
      <c r="C472" s="11" t="s">
        <v>392</v>
      </c>
      <c r="D472" s="12">
        <v>200</v>
      </c>
      <c r="E472" s="24">
        <f>3470-3470</f>
        <v>0</v>
      </c>
    </row>
    <row r="473" spans="1:5" ht="30">
      <c r="A473" s="67" t="s">
        <v>77</v>
      </c>
      <c r="B473" s="10" t="s">
        <v>386</v>
      </c>
      <c r="C473" s="11" t="s">
        <v>392</v>
      </c>
      <c r="D473" s="12">
        <v>600</v>
      </c>
      <c r="E473" s="24">
        <v>2840</v>
      </c>
    </row>
    <row r="474" spans="1:5" ht="30">
      <c r="A474" s="38" t="s">
        <v>393</v>
      </c>
      <c r="B474" s="10" t="s">
        <v>386</v>
      </c>
      <c r="C474" s="11" t="s">
        <v>394</v>
      </c>
      <c r="D474" s="12"/>
      <c r="E474" s="24">
        <v>358</v>
      </c>
    </row>
    <row r="475" spans="1:5" ht="30">
      <c r="A475" s="38" t="s">
        <v>26</v>
      </c>
      <c r="B475" s="10" t="s">
        <v>386</v>
      </c>
      <c r="C475" s="11" t="s">
        <v>394</v>
      </c>
      <c r="D475" s="12">
        <v>200</v>
      </c>
      <c r="E475" s="24">
        <v>358</v>
      </c>
    </row>
    <row r="476" spans="1:5">
      <c r="A476" s="55" t="s">
        <v>395</v>
      </c>
      <c r="B476" s="20" t="s">
        <v>396</v>
      </c>
      <c r="C476" s="19"/>
      <c r="D476" s="63"/>
      <c r="E476" s="32">
        <f>SUM(E477+E481)</f>
        <v>25022.3</v>
      </c>
    </row>
    <row r="477" spans="1:5">
      <c r="A477" s="45" t="s">
        <v>397</v>
      </c>
      <c r="B477" s="20" t="s">
        <v>398</v>
      </c>
      <c r="C477" s="19"/>
      <c r="D477" s="63"/>
      <c r="E477" s="32">
        <f>SUM(E478)</f>
        <v>14101.2</v>
      </c>
    </row>
    <row r="478" spans="1:5" ht="30">
      <c r="A478" s="48" t="s">
        <v>73</v>
      </c>
      <c r="B478" s="16" t="s">
        <v>398</v>
      </c>
      <c r="C478" s="14" t="s">
        <v>74</v>
      </c>
      <c r="D478" s="62"/>
      <c r="E478" s="28">
        <f>SUM(E479)</f>
        <v>14101.2</v>
      </c>
    </row>
    <row r="479" spans="1:5" ht="30">
      <c r="A479" s="43" t="s">
        <v>66</v>
      </c>
      <c r="B479" s="16" t="s">
        <v>398</v>
      </c>
      <c r="C479" s="14" t="s">
        <v>76</v>
      </c>
      <c r="D479" s="62"/>
      <c r="E479" s="28">
        <f>SUM(E480)</f>
        <v>14101.2</v>
      </c>
    </row>
    <row r="480" spans="1:5" ht="30">
      <c r="A480" s="43" t="s">
        <v>77</v>
      </c>
      <c r="B480" s="16" t="s">
        <v>398</v>
      </c>
      <c r="C480" s="14" t="s">
        <v>76</v>
      </c>
      <c r="D480" s="62">
        <v>600</v>
      </c>
      <c r="E480" s="28">
        <v>14101.2</v>
      </c>
    </row>
    <row r="481" spans="1:7">
      <c r="A481" s="45" t="s">
        <v>400</v>
      </c>
      <c r="B481" s="20" t="s">
        <v>401</v>
      </c>
      <c r="C481" s="19"/>
      <c r="D481" s="63"/>
      <c r="E481" s="32">
        <f>SUM(E482)</f>
        <v>10921.099999999999</v>
      </c>
    </row>
    <row r="482" spans="1:7" ht="30">
      <c r="A482" s="48" t="s">
        <v>399</v>
      </c>
      <c r="B482" s="16" t="s">
        <v>401</v>
      </c>
      <c r="C482" s="14" t="s">
        <v>74</v>
      </c>
      <c r="D482" s="62"/>
      <c r="E482" s="28">
        <f>SUM(E483)</f>
        <v>10921.099999999999</v>
      </c>
    </row>
    <row r="483" spans="1:7" ht="60">
      <c r="A483" s="42" t="s">
        <v>402</v>
      </c>
      <c r="B483" s="16" t="s">
        <v>401</v>
      </c>
      <c r="C483" s="14" t="s">
        <v>403</v>
      </c>
      <c r="D483" s="62"/>
      <c r="E483" s="28">
        <f>SUM(E484)</f>
        <v>10921.099999999999</v>
      </c>
    </row>
    <row r="484" spans="1:7">
      <c r="A484" s="43" t="s">
        <v>27</v>
      </c>
      <c r="B484" s="16" t="s">
        <v>401</v>
      </c>
      <c r="C484" s="14" t="s">
        <v>403</v>
      </c>
      <c r="D484" s="62">
        <v>800</v>
      </c>
      <c r="E484" s="28">
        <f>9141+960.3+819.8</f>
        <v>10921.099999999999</v>
      </c>
    </row>
    <row r="485" spans="1:7">
      <c r="A485" s="37" t="s">
        <v>404</v>
      </c>
      <c r="B485" s="7" t="s">
        <v>405</v>
      </c>
      <c r="C485" s="8"/>
      <c r="D485" s="9"/>
      <c r="E485" s="31">
        <v>184096</v>
      </c>
    </row>
    <row r="486" spans="1:7" ht="30">
      <c r="A486" s="38" t="s">
        <v>406</v>
      </c>
      <c r="B486" s="10" t="s">
        <v>407</v>
      </c>
      <c r="C486" s="11"/>
      <c r="D486" s="12"/>
      <c r="E486" s="24">
        <f>E487</f>
        <v>184096</v>
      </c>
    </row>
    <row r="487" spans="1:7">
      <c r="A487" s="38" t="s">
        <v>16</v>
      </c>
      <c r="B487" s="10" t="s">
        <v>407</v>
      </c>
      <c r="C487" s="11" t="s">
        <v>17</v>
      </c>
      <c r="D487" s="12"/>
      <c r="E487" s="24">
        <f>E488</f>
        <v>184096</v>
      </c>
    </row>
    <row r="488" spans="1:7">
      <c r="A488" s="38" t="s">
        <v>408</v>
      </c>
      <c r="B488" s="10" t="s">
        <v>407</v>
      </c>
      <c r="C488" s="11" t="s">
        <v>409</v>
      </c>
      <c r="D488" s="12"/>
      <c r="E488" s="24">
        <f>E489</f>
        <v>184096</v>
      </c>
      <c r="G488" s="65"/>
    </row>
    <row r="489" spans="1:7">
      <c r="A489" s="38" t="s">
        <v>410</v>
      </c>
      <c r="B489" s="10" t="s">
        <v>407</v>
      </c>
      <c r="C489" s="11" t="s">
        <v>58</v>
      </c>
      <c r="D489" s="12">
        <v>700</v>
      </c>
      <c r="E489" s="24">
        <v>184096</v>
      </c>
    </row>
    <row r="490" spans="1:7" ht="28.5" customHeight="1">
      <c r="A490" s="6" t="s">
        <v>412</v>
      </c>
      <c r="B490" s="61"/>
      <c r="C490" s="6"/>
      <c r="D490" s="61"/>
      <c r="E490" s="31">
        <f>+E9+E87+E95+E117+E222+E320+E380+E412+E460+E476+E485+E405</f>
        <v>4514042.9000000004</v>
      </c>
    </row>
  </sheetData>
  <mergeCells count="6">
    <mergeCell ref="A6:E6"/>
    <mergeCell ref="D1:E1"/>
    <mergeCell ref="D2:E2"/>
    <mergeCell ref="D3:E3"/>
    <mergeCell ref="D4:E4"/>
    <mergeCell ref="D5:E5"/>
  </mergeCells>
  <pageMargins left="0.9055118110236221" right="0.19685039370078741" top="0.47244094488188981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492"/>
  <sheetViews>
    <sheetView tabSelected="1" topLeftCell="A484" zoomScale="75" zoomScaleNormal="75" workbookViewId="0">
      <selection activeCell="M129" sqref="M129"/>
    </sheetView>
  </sheetViews>
  <sheetFormatPr defaultRowHeight="15"/>
  <cols>
    <col min="1" max="1" width="63.28515625" style="56" customWidth="1"/>
    <col min="2" max="2" width="9.140625" style="29"/>
    <col min="3" max="3" width="10.140625" style="27" customWidth="1"/>
    <col min="4" max="4" width="6.85546875" style="29" customWidth="1"/>
    <col min="5" max="5" width="12.42578125" style="34" customWidth="1"/>
    <col min="6" max="16384" width="9.140625" style="27"/>
  </cols>
  <sheetData>
    <row r="1" spans="1:5" s="25" customFormat="1" ht="12.75">
      <c r="A1" s="35"/>
      <c r="B1" s="1"/>
      <c r="C1" s="2"/>
      <c r="D1" s="94" t="s">
        <v>426</v>
      </c>
      <c r="E1" s="94"/>
    </row>
    <row r="2" spans="1:5" s="25" customFormat="1" ht="12.75">
      <c r="A2" s="35"/>
      <c r="B2" s="1"/>
      <c r="C2" s="2"/>
      <c r="D2" s="94" t="s">
        <v>419</v>
      </c>
      <c r="E2" s="94"/>
    </row>
    <row r="3" spans="1:5" s="25" customFormat="1" ht="12.75">
      <c r="A3" s="35"/>
      <c r="B3" s="1"/>
      <c r="C3" s="2"/>
      <c r="D3" s="94" t="s">
        <v>0</v>
      </c>
      <c r="E3" s="94"/>
    </row>
    <row r="4" spans="1:5" s="25" customFormat="1" ht="12.75">
      <c r="A4" s="35"/>
      <c r="B4" s="1"/>
      <c r="C4" s="2"/>
      <c r="D4" s="94" t="s">
        <v>1</v>
      </c>
      <c r="E4" s="94"/>
    </row>
    <row r="5" spans="1:5" s="25" customFormat="1" ht="12.75">
      <c r="A5" s="35"/>
      <c r="B5" s="1"/>
      <c r="C5" s="2"/>
      <c r="D5" s="95"/>
      <c r="E5" s="95"/>
    </row>
    <row r="6" spans="1:5" s="25" customFormat="1" ht="49.5" customHeight="1">
      <c r="A6" s="93" t="s">
        <v>425</v>
      </c>
      <c r="B6" s="93"/>
      <c r="C6" s="93"/>
      <c r="D6" s="93"/>
      <c r="E6" s="93"/>
    </row>
    <row r="7" spans="1:5" s="25" customFormat="1" ht="12.75">
      <c r="A7" s="35"/>
      <c r="B7" s="1"/>
      <c r="C7" s="2"/>
      <c r="D7" s="1"/>
      <c r="E7" s="3" t="s">
        <v>2</v>
      </c>
    </row>
    <row r="8" spans="1:5" s="25" customFormat="1" ht="18.75" customHeight="1">
      <c r="A8" s="36" t="s">
        <v>3</v>
      </c>
      <c r="B8" s="4" t="s">
        <v>4</v>
      </c>
      <c r="C8" s="5" t="s">
        <v>5</v>
      </c>
      <c r="D8" s="4" t="s">
        <v>6</v>
      </c>
      <c r="E8" s="30" t="s">
        <v>7</v>
      </c>
    </row>
    <row r="9" spans="1:5">
      <c r="A9" s="37" t="s">
        <v>8</v>
      </c>
      <c r="B9" s="7" t="s">
        <v>9</v>
      </c>
      <c r="C9" s="8"/>
      <c r="D9" s="9"/>
      <c r="E9" s="31">
        <f>E10+E14+E28+E44+E50+E54</f>
        <v>499909.1</v>
      </c>
    </row>
    <row r="10" spans="1:5" ht="33" customHeight="1">
      <c r="A10" s="37" t="s">
        <v>420</v>
      </c>
      <c r="B10" s="7" t="s">
        <v>11</v>
      </c>
      <c r="C10" s="8"/>
      <c r="D10" s="9"/>
      <c r="E10" s="32">
        <f>E11</f>
        <v>2113.6</v>
      </c>
    </row>
    <row r="11" spans="1:5">
      <c r="A11" s="38" t="s">
        <v>16</v>
      </c>
      <c r="B11" s="10" t="s">
        <v>11</v>
      </c>
      <c r="C11" s="11" t="s">
        <v>17</v>
      </c>
      <c r="D11" s="9"/>
      <c r="E11" s="28">
        <f>E12</f>
        <v>2113.6</v>
      </c>
    </row>
    <row r="12" spans="1:5">
      <c r="A12" s="64" t="s">
        <v>10</v>
      </c>
      <c r="B12" s="10" t="s">
        <v>11</v>
      </c>
      <c r="C12" s="11" t="s">
        <v>12</v>
      </c>
      <c r="D12" s="9"/>
      <c r="E12" s="28">
        <f>E13</f>
        <v>2113.6</v>
      </c>
    </row>
    <row r="13" spans="1:5" ht="60">
      <c r="A13" s="38" t="s">
        <v>13</v>
      </c>
      <c r="B13" s="10" t="s">
        <v>11</v>
      </c>
      <c r="C13" s="11" t="s">
        <v>12</v>
      </c>
      <c r="D13" s="12">
        <v>100</v>
      </c>
      <c r="E13" s="28">
        <v>2113.6</v>
      </c>
    </row>
    <row r="14" spans="1:5" ht="42.75">
      <c r="A14" s="37" t="s">
        <v>14</v>
      </c>
      <c r="B14" s="7" t="s">
        <v>15</v>
      </c>
      <c r="C14" s="8"/>
      <c r="D14" s="9"/>
      <c r="E14" s="31">
        <f>SUM(E15)</f>
        <v>32830.300000000003</v>
      </c>
    </row>
    <row r="15" spans="1:5">
      <c r="A15" s="38" t="s">
        <v>16</v>
      </c>
      <c r="B15" s="10" t="s">
        <v>15</v>
      </c>
      <c r="C15" s="11" t="s">
        <v>17</v>
      </c>
      <c r="D15" s="12"/>
      <c r="E15" s="28">
        <f>SUM(E16+E18+E20+E22+E26)</f>
        <v>32830.300000000003</v>
      </c>
    </row>
    <row r="16" spans="1:5" ht="30">
      <c r="A16" s="38" t="s">
        <v>18</v>
      </c>
      <c r="B16" s="10" t="s">
        <v>15</v>
      </c>
      <c r="C16" s="11" t="s">
        <v>19</v>
      </c>
      <c r="D16" s="12"/>
      <c r="E16" s="28">
        <v>2113.6</v>
      </c>
    </row>
    <row r="17" spans="1:5" ht="60">
      <c r="A17" s="38" t="s">
        <v>13</v>
      </c>
      <c r="B17" s="10" t="s">
        <v>15</v>
      </c>
      <c r="C17" s="11" t="s">
        <v>19</v>
      </c>
      <c r="D17" s="12">
        <v>100</v>
      </c>
      <c r="E17" s="28">
        <v>2113.6</v>
      </c>
    </row>
    <row r="18" spans="1:5" ht="30">
      <c r="A18" s="38" t="s">
        <v>20</v>
      </c>
      <c r="B18" s="10" t="s">
        <v>15</v>
      </c>
      <c r="C18" s="11" t="s">
        <v>21</v>
      </c>
      <c r="D18" s="12"/>
      <c r="E18" s="28">
        <f>E19</f>
        <v>1935.2</v>
      </c>
    </row>
    <row r="19" spans="1:5" ht="60">
      <c r="A19" s="38" t="s">
        <v>13</v>
      </c>
      <c r="B19" s="10" t="s">
        <v>15</v>
      </c>
      <c r="C19" s="11" t="s">
        <v>21</v>
      </c>
      <c r="D19" s="12">
        <v>100</v>
      </c>
      <c r="E19" s="28">
        <f>1935.2</f>
        <v>1935.2</v>
      </c>
    </row>
    <row r="20" spans="1:5">
      <c r="A20" s="38" t="s">
        <v>22</v>
      </c>
      <c r="B20" s="10" t="s">
        <v>15</v>
      </c>
      <c r="C20" s="11" t="s">
        <v>23</v>
      </c>
      <c r="D20" s="12"/>
      <c r="E20" s="28">
        <f>E21</f>
        <v>1799.2</v>
      </c>
    </row>
    <row r="21" spans="1:5" ht="60">
      <c r="A21" s="38" t="s">
        <v>13</v>
      </c>
      <c r="B21" s="10" t="s">
        <v>15</v>
      </c>
      <c r="C21" s="11" t="s">
        <v>23</v>
      </c>
      <c r="D21" s="12">
        <v>100</v>
      </c>
      <c r="E21" s="28">
        <v>1799.2</v>
      </c>
    </row>
    <row r="22" spans="1:5">
      <c r="A22" s="39" t="s">
        <v>24</v>
      </c>
      <c r="B22" s="10" t="s">
        <v>15</v>
      </c>
      <c r="C22" s="11" t="s">
        <v>25</v>
      </c>
      <c r="D22" s="12"/>
      <c r="E22" s="28">
        <f>SUM(E23:E25)</f>
        <v>17279.800000000003</v>
      </c>
    </row>
    <row r="23" spans="1:5" ht="60">
      <c r="A23" s="38" t="s">
        <v>13</v>
      </c>
      <c r="B23" s="10" t="s">
        <v>15</v>
      </c>
      <c r="C23" s="11" t="s">
        <v>25</v>
      </c>
      <c r="D23" s="12">
        <v>100</v>
      </c>
      <c r="E23" s="28">
        <f>14632.2-1565.4</f>
        <v>13066.800000000001</v>
      </c>
    </row>
    <row r="24" spans="1:5" ht="30">
      <c r="A24" s="38" t="s">
        <v>26</v>
      </c>
      <c r="B24" s="10" t="s">
        <v>15</v>
      </c>
      <c r="C24" s="11" t="s">
        <v>25</v>
      </c>
      <c r="D24" s="12">
        <v>200</v>
      </c>
      <c r="E24" s="28">
        <v>4209</v>
      </c>
    </row>
    <row r="25" spans="1:5">
      <c r="A25" s="40" t="s">
        <v>27</v>
      </c>
      <c r="B25" s="10" t="s">
        <v>15</v>
      </c>
      <c r="C25" s="11" t="s">
        <v>25</v>
      </c>
      <c r="D25" s="12">
        <v>800</v>
      </c>
      <c r="E25" s="28">
        <v>4</v>
      </c>
    </row>
    <row r="26" spans="1:5">
      <c r="A26" s="38" t="s">
        <v>28</v>
      </c>
      <c r="B26" s="10" t="s">
        <v>15</v>
      </c>
      <c r="C26" s="11" t="s">
        <v>29</v>
      </c>
      <c r="D26" s="12"/>
      <c r="E26" s="24">
        <f>E27</f>
        <v>9702.5</v>
      </c>
    </row>
    <row r="27" spans="1:5" ht="60">
      <c r="A27" s="38" t="s">
        <v>13</v>
      </c>
      <c r="B27" s="10" t="s">
        <v>15</v>
      </c>
      <c r="C27" s="11" t="s">
        <v>29</v>
      </c>
      <c r="D27" s="12">
        <v>100</v>
      </c>
      <c r="E27" s="28">
        <v>9702.5</v>
      </c>
    </row>
    <row r="28" spans="1:5" ht="57">
      <c r="A28" s="37" t="s">
        <v>30</v>
      </c>
      <c r="B28" s="7" t="s">
        <v>31</v>
      </c>
      <c r="C28" s="8"/>
      <c r="D28" s="9"/>
      <c r="E28" s="31">
        <f>SUM(E29)</f>
        <v>173699.7</v>
      </c>
    </row>
    <row r="29" spans="1:5">
      <c r="A29" s="38" t="s">
        <v>16</v>
      </c>
      <c r="B29" s="10" t="s">
        <v>31</v>
      </c>
      <c r="C29" s="11" t="s">
        <v>17</v>
      </c>
      <c r="D29" s="12"/>
      <c r="E29" s="24">
        <f>SUM(E30)+E34</f>
        <v>173699.7</v>
      </c>
    </row>
    <row r="30" spans="1:5" ht="45">
      <c r="A30" s="41" t="s">
        <v>32</v>
      </c>
      <c r="B30" s="10" t="s">
        <v>31</v>
      </c>
      <c r="C30" s="11" t="s">
        <v>33</v>
      </c>
      <c r="D30" s="12"/>
      <c r="E30" s="24">
        <f>SUM(E31:E33)</f>
        <v>168369.5</v>
      </c>
    </row>
    <row r="31" spans="1:5" ht="60">
      <c r="A31" s="38" t="s">
        <v>13</v>
      </c>
      <c r="B31" s="10" t="s">
        <v>31</v>
      </c>
      <c r="C31" s="11" t="s">
        <v>33</v>
      </c>
      <c r="D31" s="12">
        <v>100</v>
      </c>
      <c r="E31" s="24">
        <f>152281.7+1983</f>
        <v>154264.70000000001</v>
      </c>
    </row>
    <row r="32" spans="1:5" ht="30">
      <c r="A32" s="38" t="s">
        <v>26</v>
      </c>
      <c r="B32" s="10" t="s">
        <v>31</v>
      </c>
      <c r="C32" s="11" t="s">
        <v>33</v>
      </c>
      <c r="D32" s="12">
        <v>200</v>
      </c>
      <c r="E32" s="24">
        <f>13900.4-345.6</f>
        <v>13554.8</v>
      </c>
    </row>
    <row r="33" spans="1:5">
      <c r="A33" s="40" t="s">
        <v>27</v>
      </c>
      <c r="B33" s="10" t="s">
        <v>31</v>
      </c>
      <c r="C33" s="11" t="s">
        <v>33</v>
      </c>
      <c r="D33" s="12">
        <v>800</v>
      </c>
      <c r="E33" s="24">
        <v>550</v>
      </c>
    </row>
    <row r="34" spans="1:5">
      <c r="A34" s="40" t="s">
        <v>34</v>
      </c>
      <c r="B34" s="10" t="s">
        <v>31</v>
      </c>
      <c r="C34" s="11" t="s">
        <v>35</v>
      </c>
      <c r="D34" s="12"/>
      <c r="E34" s="24">
        <f>SUM(E35+E38+E41)</f>
        <v>5330.2</v>
      </c>
    </row>
    <row r="35" spans="1:5" ht="143.25" customHeight="1">
      <c r="A35" s="38" t="s">
        <v>36</v>
      </c>
      <c r="B35" s="10" t="s">
        <v>31</v>
      </c>
      <c r="C35" s="11" t="s">
        <v>37</v>
      </c>
      <c r="D35" s="11"/>
      <c r="E35" s="24">
        <f>E36+E37</f>
        <v>2118.9</v>
      </c>
    </row>
    <row r="36" spans="1:5" ht="72.75" customHeight="1">
      <c r="A36" s="38" t="s">
        <v>13</v>
      </c>
      <c r="B36" s="10" t="s">
        <v>31</v>
      </c>
      <c r="C36" s="11" t="s">
        <v>37</v>
      </c>
      <c r="D36" s="11" t="s">
        <v>38</v>
      </c>
      <c r="E36" s="24">
        <v>1952</v>
      </c>
    </row>
    <row r="37" spans="1:5" ht="30">
      <c r="A37" s="38" t="s">
        <v>26</v>
      </c>
      <c r="B37" s="10" t="s">
        <v>31</v>
      </c>
      <c r="C37" s="11" t="s">
        <v>37</v>
      </c>
      <c r="D37" s="11" t="s">
        <v>39</v>
      </c>
      <c r="E37" s="24">
        <v>166.9</v>
      </c>
    </row>
    <row r="38" spans="1:5" ht="120">
      <c r="A38" s="40" t="s">
        <v>40</v>
      </c>
      <c r="B38" s="10" t="s">
        <v>31</v>
      </c>
      <c r="C38" s="11" t="s">
        <v>41</v>
      </c>
      <c r="D38" s="12"/>
      <c r="E38" s="24">
        <f>E39+E40</f>
        <v>1622.1</v>
      </c>
    </row>
    <row r="39" spans="1:5" ht="60">
      <c r="A39" s="38" t="s">
        <v>13</v>
      </c>
      <c r="B39" s="10" t="s">
        <v>31</v>
      </c>
      <c r="C39" s="11" t="s">
        <v>41</v>
      </c>
      <c r="D39" s="12">
        <v>100</v>
      </c>
      <c r="E39" s="24">
        <v>1464</v>
      </c>
    </row>
    <row r="40" spans="1:5" ht="30">
      <c r="A40" s="38" t="s">
        <v>26</v>
      </c>
      <c r="B40" s="10" t="s">
        <v>31</v>
      </c>
      <c r="C40" s="11" t="s">
        <v>41</v>
      </c>
      <c r="D40" s="12">
        <v>200</v>
      </c>
      <c r="E40" s="24">
        <v>158.1</v>
      </c>
    </row>
    <row r="41" spans="1:5" ht="75">
      <c r="A41" s="40" t="s">
        <v>42</v>
      </c>
      <c r="B41" s="10" t="s">
        <v>31</v>
      </c>
      <c r="C41" s="11" t="s">
        <v>43</v>
      </c>
      <c r="D41" s="12"/>
      <c r="E41" s="24">
        <f>E42+E43</f>
        <v>1589.2</v>
      </c>
    </row>
    <row r="42" spans="1:5" ht="60">
      <c r="A42" s="38" t="s">
        <v>13</v>
      </c>
      <c r="B42" s="10" t="s">
        <v>31</v>
      </c>
      <c r="C42" s="11" t="s">
        <v>43</v>
      </c>
      <c r="D42" s="12">
        <v>100</v>
      </c>
      <c r="E42" s="24">
        <v>1464</v>
      </c>
    </row>
    <row r="43" spans="1:5" ht="30">
      <c r="A43" s="38" t="s">
        <v>26</v>
      </c>
      <c r="B43" s="10" t="s">
        <v>31</v>
      </c>
      <c r="C43" s="11" t="s">
        <v>43</v>
      </c>
      <c r="D43" s="12">
        <v>200</v>
      </c>
      <c r="E43" s="24">
        <v>125.2</v>
      </c>
    </row>
    <row r="44" spans="1:5" ht="42.75">
      <c r="A44" s="37" t="s">
        <v>44</v>
      </c>
      <c r="B44" s="7" t="s">
        <v>45</v>
      </c>
      <c r="C44" s="8"/>
      <c r="D44" s="9"/>
      <c r="E44" s="31">
        <f>SUM(E45)</f>
        <v>44396.2</v>
      </c>
    </row>
    <row r="45" spans="1:5">
      <c r="A45" s="38" t="s">
        <v>16</v>
      </c>
      <c r="B45" s="10" t="s">
        <v>45</v>
      </c>
      <c r="C45" s="11" t="s">
        <v>17</v>
      </c>
      <c r="D45" s="12"/>
      <c r="E45" s="24">
        <f>SUM(E46)</f>
        <v>44396.2</v>
      </c>
    </row>
    <row r="46" spans="1:5" ht="45">
      <c r="A46" s="41" t="s">
        <v>32</v>
      </c>
      <c r="B46" s="10" t="s">
        <v>45</v>
      </c>
      <c r="C46" s="11" t="s">
        <v>33</v>
      </c>
      <c r="D46" s="12"/>
      <c r="E46" s="24">
        <f>SUM(E47:E49)</f>
        <v>44396.2</v>
      </c>
    </row>
    <row r="47" spans="1:5" ht="60">
      <c r="A47" s="38" t="s">
        <v>13</v>
      </c>
      <c r="B47" s="10" t="s">
        <v>45</v>
      </c>
      <c r="C47" s="11" t="s">
        <v>33</v>
      </c>
      <c r="D47" s="12">
        <v>100</v>
      </c>
      <c r="E47" s="24">
        <f>27006.1+12906.6+31</f>
        <v>39943.699999999997</v>
      </c>
    </row>
    <row r="48" spans="1:5" ht="30">
      <c r="A48" s="38" t="s">
        <v>26</v>
      </c>
      <c r="B48" s="10" t="s">
        <v>45</v>
      </c>
      <c r="C48" s="11" t="s">
        <v>33</v>
      </c>
      <c r="D48" s="12">
        <v>200</v>
      </c>
      <c r="E48" s="24">
        <f>2644.3+1807.2-31</f>
        <v>4420.5</v>
      </c>
    </row>
    <row r="49" spans="1:5">
      <c r="A49" s="40" t="s">
        <v>27</v>
      </c>
      <c r="B49" s="10" t="s">
        <v>45</v>
      </c>
      <c r="C49" s="11" t="s">
        <v>33</v>
      </c>
      <c r="D49" s="12">
        <v>800</v>
      </c>
      <c r="E49" s="24">
        <f>22+10</f>
        <v>32</v>
      </c>
    </row>
    <row r="50" spans="1:5">
      <c r="A50" s="37" t="s">
        <v>46</v>
      </c>
      <c r="B50" s="7" t="s">
        <v>47</v>
      </c>
      <c r="C50" s="8"/>
      <c r="D50" s="9"/>
      <c r="E50" s="31">
        <f>E51</f>
        <v>38634.800000000003</v>
      </c>
    </row>
    <row r="51" spans="1:5">
      <c r="A51" s="38" t="s">
        <v>16</v>
      </c>
      <c r="B51" s="10" t="s">
        <v>47</v>
      </c>
      <c r="C51" s="13" t="s">
        <v>17</v>
      </c>
      <c r="D51" s="12"/>
      <c r="E51" s="24">
        <f>E52</f>
        <v>38634.800000000003</v>
      </c>
    </row>
    <row r="52" spans="1:5">
      <c r="A52" s="38" t="s">
        <v>48</v>
      </c>
      <c r="B52" s="10" t="s">
        <v>47</v>
      </c>
      <c r="C52" s="11" t="s">
        <v>49</v>
      </c>
      <c r="D52" s="12"/>
      <c r="E52" s="24">
        <f>E53</f>
        <v>38634.800000000003</v>
      </c>
    </row>
    <row r="53" spans="1:5">
      <c r="A53" s="40" t="s">
        <v>27</v>
      </c>
      <c r="B53" s="10" t="s">
        <v>47</v>
      </c>
      <c r="C53" s="11" t="s">
        <v>49</v>
      </c>
      <c r="D53" s="12">
        <v>800</v>
      </c>
      <c r="E53" s="24">
        <f>30000+20000-8260.5-3104.7</f>
        <v>38634.800000000003</v>
      </c>
    </row>
    <row r="54" spans="1:5">
      <c r="A54" s="37" t="s">
        <v>50</v>
      </c>
      <c r="B54" s="7" t="s">
        <v>51</v>
      </c>
      <c r="C54" s="8"/>
      <c r="D54" s="9"/>
      <c r="E54" s="31">
        <f>E55+E70+E76+E80</f>
        <v>208234.5</v>
      </c>
    </row>
    <row r="55" spans="1:5">
      <c r="A55" s="38" t="s">
        <v>16</v>
      </c>
      <c r="B55" s="10" t="s">
        <v>51</v>
      </c>
      <c r="C55" s="11" t="s">
        <v>17</v>
      </c>
      <c r="D55" s="12"/>
      <c r="E55" s="24">
        <f>E56+E60+E64+E66+E68</f>
        <v>136604.5</v>
      </c>
    </row>
    <row r="56" spans="1:5" ht="45">
      <c r="A56" s="41" t="s">
        <v>32</v>
      </c>
      <c r="B56" s="10" t="s">
        <v>51</v>
      </c>
      <c r="C56" s="11" t="s">
        <v>33</v>
      </c>
      <c r="D56" s="12"/>
      <c r="E56" s="24">
        <f>SUM(E57:E59)</f>
        <v>30277.899999999998</v>
      </c>
    </row>
    <row r="57" spans="1:5" ht="60">
      <c r="A57" s="38" t="s">
        <v>13</v>
      </c>
      <c r="B57" s="10" t="s">
        <v>51</v>
      </c>
      <c r="C57" s="11" t="s">
        <v>33</v>
      </c>
      <c r="D57" s="12">
        <v>100</v>
      </c>
      <c r="E57" s="24">
        <v>27842.3</v>
      </c>
    </row>
    <row r="58" spans="1:5" ht="30">
      <c r="A58" s="38" t="s">
        <v>26</v>
      </c>
      <c r="B58" s="10" t="s">
        <v>51</v>
      </c>
      <c r="C58" s="11" t="s">
        <v>33</v>
      </c>
      <c r="D58" s="12">
        <v>200</v>
      </c>
      <c r="E58" s="24">
        <f>1775.3-3.8+489.1</f>
        <v>2260.6</v>
      </c>
    </row>
    <row r="59" spans="1:5">
      <c r="A59" s="40" t="s">
        <v>27</v>
      </c>
      <c r="B59" s="10" t="s">
        <v>51</v>
      </c>
      <c r="C59" s="11" t="s">
        <v>33</v>
      </c>
      <c r="D59" s="12">
        <v>800</v>
      </c>
      <c r="E59" s="24">
        <v>175</v>
      </c>
    </row>
    <row r="60" spans="1:5" ht="30">
      <c r="A60" s="39" t="s">
        <v>52</v>
      </c>
      <c r="B60" s="10" t="s">
        <v>51</v>
      </c>
      <c r="C60" s="11" t="s">
        <v>53</v>
      </c>
      <c r="D60" s="12"/>
      <c r="E60" s="24">
        <f>SUM(E61:E63)</f>
        <v>82103.199999999997</v>
      </c>
    </row>
    <row r="61" spans="1:5" ht="60">
      <c r="A61" s="38" t="s">
        <v>13</v>
      </c>
      <c r="B61" s="10" t="s">
        <v>51</v>
      </c>
      <c r="C61" s="11" t="s">
        <v>53</v>
      </c>
      <c r="D61" s="12">
        <v>100</v>
      </c>
      <c r="E61" s="24">
        <v>54142.2</v>
      </c>
    </row>
    <row r="62" spans="1:5" ht="30">
      <c r="A62" s="38" t="s">
        <v>26</v>
      </c>
      <c r="B62" s="10" t="s">
        <v>51</v>
      </c>
      <c r="C62" s="11" t="s">
        <v>53</v>
      </c>
      <c r="D62" s="12">
        <v>200</v>
      </c>
      <c r="E62" s="24">
        <f>24055.2+450</f>
        <v>24505.200000000001</v>
      </c>
    </row>
    <row r="63" spans="1:5">
      <c r="A63" s="40" t="s">
        <v>27</v>
      </c>
      <c r="B63" s="10" t="s">
        <v>51</v>
      </c>
      <c r="C63" s="11" t="s">
        <v>53</v>
      </c>
      <c r="D63" s="12">
        <v>800</v>
      </c>
      <c r="E63" s="24">
        <v>3455.8</v>
      </c>
    </row>
    <row r="64" spans="1:5" ht="30">
      <c r="A64" s="41" t="s">
        <v>54</v>
      </c>
      <c r="B64" s="10" t="s">
        <v>51</v>
      </c>
      <c r="C64" s="11" t="s">
        <v>55</v>
      </c>
      <c r="D64" s="12"/>
      <c r="E64" s="24">
        <f>E65</f>
        <v>1525</v>
      </c>
    </row>
    <row r="65" spans="1:5" ht="30">
      <c r="A65" s="41" t="s">
        <v>56</v>
      </c>
      <c r="B65" s="10" t="s">
        <v>51</v>
      </c>
      <c r="C65" s="11" t="s">
        <v>55</v>
      </c>
      <c r="D65" s="12">
        <v>600</v>
      </c>
      <c r="E65" s="24">
        <f>1470+30+25</f>
        <v>1525</v>
      </c>
    </row>
    <row r="66" spans="1:5">
      <c r="A66" s="38" t="s">
        <v>57</v>
      </c>
      <c r="B66" s="10" t="s">
        <v>51</v>
      </c>
      <c r="C66" s="11" t="s">
        <v>58</v>
      </c>
      <c r="D66" s="12"/>
      <c r="E66" s="24">
        <f>E67</f>
        <v>21923.4</v>
      </c>
    </row>
    <row r="67" spans="1:5">
      <c r="A67" s="40" t="s">
        <v>27</v>
      </c>
      <c r="B67" s="10" t="s">
        <v>51</v>
      </c>
      <c r="C67" s="11" t="s">
        <v>58</v>
      </c>
      <c r="D67" s="12">
        <v>800</v>
      </c>
      <c r="E67" s="24">
        <f>21541+85.6+12+167.7+15.2+101.9</f>
        <v>21923.4</v>
      </c>
    </row>
    <row r="68" spans="1:5" ht="30">
      <c r="A68" s="38" t="s">
        <v>59</v>
      </c>
      <c r="B68" s="10" t="s">
        <v>51</v>
      </c>
      <c r="C68" s="11" t="s">
        <v>60</v>
      </c>
      <c r="D68" s="12"/>
      <c r="E68" s="24">
        <f>E69</f>
        <v>775</v>
      </c>
    </row>
    <row r="69" spans="1:5">
      <c r="A69" s="38" t="s">
        <v>61</v>
      </c>
      <c r="B69" s="10" t="s">
        <v>51</v>
      </c>
      <c r="C69" s="11" t="s">
        <v>60</v>
      </c>
      <c r="D69" s="12">
        <v>300</v>
      </c>
      <c r="E69" s="24">
        <f>387.5+387.5</f>
        <v>775</v>
      </c>
    </row>
    <row r="70" spans="1:5" ht="45">
      <c r="A70" s="42" t="s">
        <v>62</v>
      </c>
      <c r="B70" s="16" t="s">
        <v>51</v>
      </c>
      <c r="C70" s="14" t="s">
        <v>63</v>
      </c>
      <c r="D70" s="62"/>
      <c r="E70" s="28">
        <f>SUM(E71)</f>
        <v>19361.900000000001</v>
      </c>
    </row>
    <row r="71" spans="1:5" ht="45">
      <c r="A71" s="42" t="s">
        <v>64</v>
      </c>
      <c r="B71" s="16" t="s">
        <v>51</v>
      </c>
      <c r="C71" s="14" t="s">
        <v>65</v>
      </c>
      <c r="D71" s="62"/>
      <c r="E71" s="28">
        <f>SUM(E72)</f>
        <v>19361.900000000001</v>
      </c>
    </row>
    <row r="72" spans="1:5" ht="30">
      <c r="A72" s="43" t="s">
        <v>66</v>
      </c>
      <c r="B72" s="16" t="s">
        <v>51</v>
      </c>
      <c r="C72" s="15" t="s">
        <v>67</v>
      </c>
      <c r="D72" s="62"/>
      <c r="E72" s="28">
        <f>SUM(E73:E75)</f>
        <v>19361.900000000001</v>
      </c>
    </row>
    <row r="73" spans="1:5" ht="60">
      <c r="A73" s="43" t="s">
        <v>13</v>
      </c>
      <c r="B73" s="16" t="s">
        <v>51</v>
      </c>
      <c r="C73" s="14" t="s">
        <v>67</v>
      </c>
      <c r="D73" s="62">
        <v>100</v>
      </c>
      <c r="E73" s="28">
        <v>17531.7</v>
      </c>
    </row>
    <row r="74" spans="1:5" ht="30">
      <c r="A74" s="43" t="s">
        <v>26</v>
      </c>
      <c r="B74" s="16" t="s">
        <v>51</v>
      </c>
      <c r="C74" s="14" t="s">
        <v>67</v>
      </c>
      <c r="D74" s="62">
        <v>200</v>
      </c>
      <c r="E74" s="28">
        <f>1431.6+302.6</f>
        <v>1734.1999999999998</v>
      </c>
    </row>
    <row r="75" spans="1:5">
      <c r="A75" s="40" t="s">
        <v>27</v>
      </c>
      <c r="B75" s="16" t="s">
        <v>51</v>
      </c>
      <c r="C75" s="14" t="s">
        <v>67</v>
      </c>
      <c r="D75" s="62">
        <v>800</v>
      </c>
      <c r="E75" s="28">
        <v>96</v>
      </c>
    </row>
    <row r="76" spans="1:5" ht="60">
      <c r="A76" s="42" t="s">
        <v>415</v>
      </c>
      <c r="B76" s="16" t="s">
        <v>51</v>
      </c>
      <c r="C76" s="14" t="s">
        <v>68</v>
      </c>
      <c r="D76" s="62"/>
      <c r="E76" s="28">
        <f>SUM(E77)</f>
        <v>1129.9000000000001</v>
      </c>
    </row>
    <row r="77" spans="1:5" ht="30">
      <c r="A77" s="40" t="s">
        <v>69</v>
      </c>
      <c r="B77" s="16" t="s">
        <v>51</v>
      </c>
      <c r="C77" s="14" t="s">
        <v>70</v>
      </c>
      <c r="D77" s="62"/>
      <c r="E77" s="28">
        <f>SUM(E78)</f>
        <v>1129.9000000000001</v>
      </c>
    </row>
    <row r="78" spans="1:5" ht="45">
      <c r="A78" s="40" t="s">
        <v>71</v>
      </c>
      <c r="B78" s="16" t="s">
        <v>51</v>
      </c>
      <c r="C78" s="14" t="s">
        <v>72</v>
      </c>
      <c r="D78" s="62"/>
      <c r="E78" s="28">
        <f>SUM(E79)</f>
        <v>1129.9000000000001</v>
      </c>
    </row>
    <row r="79" spans="1:5" ht="30">
      <c r="A79" s="43" t="s">
        <v>26</v>
      </c>
      <c r="B79" s="16" t="s">
        <v>51</v>
      </c>
      <c r="C79" s="14" t="s">
        <v>72</v>
      </c>
      <c r="D79" s="62">
        <v>200</v>
      </c>
      <c r="E79" s="28">
        <f>2800-1670.1</f>
        <v>1129.9000000000001</v>
      </c>
    </row>
    <row r="80" spans="1:5" ht="30">
      <c r="A80" s="42" t="s">
        <v>73</v>
      </c>
      <c r="B80" s="16" t="s">
        <v>51</v>
      </c>
      <c r="C80" s="14" t="s">
        <v>74</v>
      </c>
      <c r="D80" s="62"/>
      <c r="E80" s="28">
        <f>SUM(E81+E83+E85)</f>
        <v>51138.200000000004</v>
      </c>
    </row>
    <row r="81" spans="1:5">
      <c r="A81" s="42" t="s">
        <v>416</v>
      </c>
      <c r="B81" s="16" t="s">
        <v>51</v>
      </c>
      <c r="C81" s="14" t="s">
        <v>75</v>
      </c>
      <c r="D81" s="62"/>
      <c r="E81" s="28">
        <f>E82</f>
        <v>18340.400000000001</v>
      </c>
    </row>
    <row r="82" spans="1:5" ht="30">
      <c r="A82" s="43" t="s">
        <v>26</v>
      </c>
      <c r="B82" s="16" t="s">
        <v>51</v>
      </c>
      <c r="C82" s="14" t="s">
        <v>75</v>
      </c>
      <c r="D82" s="62">
        <v>200</v>
      </c>
      <c r="E82" s="28">
        <f>18886.4-546</f>
        <v>18340.400000000001</v>
      </c>
    </row>
    <row r="83" spans="1:5" ht="30">
      <c r="A83" s="43" t="s">
        <v>66</v>
      </c>
      <c r="B83" s="16" t="s">
        <v>51</v>
      </c>
      <c r="C83" s="14" t="s">
        <v>76</v>
      </c>
      <c r="D83" s="62"/>
      <c r="E83" s="28">
        <f>SUM(E84)</f>
        <v>23215.200000000001</v>
      </c>
    </row>
    <row r="84" spans="1:5" ht="30">
      <c r="A84" s="43" t="s">
        <v>77</v>
      </c>
      <c r="B84" s="16" t="s">
        <v>51</v>
      </c>
      <c r="C84" s="14" t="s">
        <v>76</v>
      </c>
      <c r="D84" s="62">
        <v>600</v>
      </c>
      <c r="E84" s="28">
        <f>22669.2+546</f>
        <v>23215.200000000001</v>
      </c>
    </row>
    <row r="85" spans="1:5" ht="30">
      <c r="A85" s="43" t="s">
        <v>78</v>
      </c>
      <c r="B85" s="16" t="s">
        <v>51</v>
      </c>
      <c r="C85" s="14" t="s">
        <v>79</v>
      </c>
      <c r="D85" s="62"/>
      <c r="E85" s="28">
        <f>SUM(E86)</f>
        <v>9582.6</v>
      </c>
    </row>
    <row r="86" spans="1:5" ht="30">
      <c r="A86" s="43" t="s">
        <v>26</v>
      </c>
      <c r="B86" s="16" t="s">
        <v>51</v>
      </c>
      <c r="C86" s="14" t="s">
        <v>79</v>
      </c>
      <c r="D86" s="62">
        <v>200</v>
      </c>
      <c r="E86" s="28">
        <f>18448-8865.4</f>
        <v>9582.6</v>
      </c>
    </row>
    <row r="87" spans="1:5">
      <c r="A87" s="37" t="s">
        <v>80</v>
      </c>
      <c r="B87" s="7" t="s">
        <v>81</v>
      </c>
      <c r="C87" s="8"/>
      <c r="D87" s="9"/>
      <c r="E87" s="31">
        <v>501.7</v>
      </c>
    </row>
    <row r="88" spans="1:5" s="21" customFormat="1">
      <c r="A88" s="37" t="s">
        <v>82</v>
      </c>
      <c r="B88" s="7" t="s">
        <v>83</v>
      </c>
      <c r="C88" s="8"/>
      <c r="D88" s="9"/>
      <c r="E88" s="31">
        <v>501.7</v>
      </c>
    </row>
    <row r="89" spans="1:5">
      <c r="A89" s="38" t="s">
        <v>16</v>
      </c>
      <c r="B89" s="10" t="s">
        <v>83</v>
      </c>
      <c r="C89" s="11" t="s">
        <v>17</v>
      </c>
      <c r="D89" s="12"/>
      <c r="E89" s="24">
        <f>E90+E92</f>
        <v>501.7</v>
      </c>
    </row>
    <row r="90" spans="1:5">
      <c r="A90" s="38" t="s">
        <v>84</v>
      </c>
      <c r="B90" s="10" t="s">
        <v>83</v>
      </c>
      <c r="C90" s="11" t="s">
        <v>85</v>
      </c>
      <c r="D90" s="12"/>
      <c r="E90" s="24">
        <v>200</v>
      </c>
    </row>
    <row r="91" spans="1:5" ht="30">
      <c r="A91" s="38" t="s">
        <v>26</v>
      </c>
      <c r="B91" s="10" t="s">
        <v>83</v>
      </c>
      <c r="C91" s="11" t="s">
        <v>85</v>
      </c>
      <c r="D91" s="12">
        <v>200</v>
      </c>
      <c r="E91" s="24">
        <v>200</v>
      </c>
    </row>
    <row r="92" spans="1:5">
      <c r="A92" s="38" t="s">
        <v>86</v>
      </c>
      <c r="B92" s="10" t="s">
        <v>83</v>
      </c>
      <c r="C92" s="11" t="s">
        <v>87</v>
      </c>
      <c r="D92" s="12"/>
      <c r="E92" s="24">
        <f>SUM(E93:E94)</f>
        <v>301.7</v>
      </c>
    </row>
    <row r="93" spans="1:5" ht="30">
      <c r="A93" s="38" t="s">
        <v>26</v>
      </c>
      <c r="B93" s="10" t="s">
        <v>83</v>
      </c>
      <c r="C93" s="11" t="s">
        <v>87</v>
      </c>
      <c r="D93" s="12">
        <v>200</v>
      </c>
      <c r="E93" s="24">
        <f>301.7-20</f>
        <v>281.7</v>
      </c>
    </row>
    <row r="94" spans="1:5">
      <c r="A94" s="64" t="s">
        <v>61</v>
      </c>
      <c r="B94" s="10" t="s">
        <v>83</v>
      </c>
      <c r="C94" s="11" t="s">
        <v>87</v>
      </c>
      <c r="D94" s="12">
        <v>300</v>
      </c>
      <c r="E94" s="24">
        <v>20</v>
      </c>
    </row>
    <row r="95" spans="1:5" ht="28.5">
      <c r="A95" s="37" t="s">
        <v>88</v>
      </c>
      <c r="B95" s="7" t="s">
        <v>89</v>
      </c>
      <c r="C95" s="8"/>
      <c r="D95" s="9"/>
      <c r="E95" s="31">
        <f>SUM(E96)</f>
        <v>62218.6</v>
      </c>
    </row>
    <row r="96" spans="1:5" s="21" customFormat="1" ht="42.75">
      <c r="A96" s="57" t="s">
        <v>90</v>
      </c>
      <c r="B96" s="7" t="s">
        <v>91</v>
      </c>
      <c r="C96" s="8"/>
      <c r="D96" s="9"/>
      <c r="E96" s="31">
        <f>SUM(E97)</f>
        <v>62218.6</v>
      </c>
    </row>
    <row r="97" spans="1:5" ht="45">
      <c r="A97" s="44" t="s">
        <v>92</v>
      </c>
      <c r="B97" s="10" t="s">
        <v>91</v>
      </c>
      <c r="C97" s="11" t="s">
        <v>93</v>
      </c>
      <c r="D97" s="12"/>
      <c r="E97" s="24">
        <f>SUM(E98+E101+E106+E112)</f>
        <v>62218.6</v>
      </c>
    </row>
    <row r="98" spans="1:5" ht="30">
      <c r="A98" s="44" t="s">
        <v>94</v>
      </c>
      <c r="B98" s="10" t="s">
        <v>91</v>
      </c>
      <c r="C98" s="11" t="s">
        <v>95</v>
      </c>
      <c r="D98" s="12"/>
      <c r="E98" s="24">
        <f>E99</f>
        <v>11625</v>
      </c>
    </row>
    <row r="99" spans="1:5">
      <c r="A99" s="44" t="s">
        <v>96</v>
      </c>
      <c r="B99" s="10" t="s">
        <v>91</v>
      </c>
      <c r="C99" s="11" t="s">
        <v>97</v>
      </c>
      <c r="D99" s="12"/>
      <c r="E99" s="24">
        <f>E100</f>
        <v>11625</v>
      </c>
    </row>
    <row r="100" spans="1:5" ht="30">
      <c r="A100" s="38" t="s">
        <v>26</v>
      </c>
      <c r="B100" s="10" t="s">
        <v>91</v>
      </c>
      <c r="C100" s="11" t="s">
        <v>97</v>
      </c>
      <c r="D100" s="12">
        <v>200</v>
      </c>
      <c r="E100" s="24">
        <v>11625</v>
      </c>
    </row>
    <row r="101" spans="1:5" ht="45">
      <c r="A101" s="38" t="s">
        <v>98</v>
      </c>
      <c r="B101" s="10" t="s">
        <v>91</v>
      </c>
      <c r="C101" s="11" t="s">
        <v>99</v>
      </c>
      <c r="D101" s="12"/>
      <c r="E101" s="24">
        <f>SUM(E102+E104)</f>
        <v>1887</v>
      </c>
    </row>
    <row r="102" spans="1:5" ht="45">
      <c r="A102" s="38" t="s">
        <v>100</v>
      </c>
      <c r="B102" s="17" t="s">
        <v>91</v>
      </c>
      <c r="C102" s="17" t="s">
        <v>101</v>
      </c>
      <c r="D102" s="17"/>
      <c r="E102" s="24">
        <f>E103</f>
        <v>70</v>
      </c>
    </row>
    <row r="103" spans="1:5" ht="30">
      <c r="A103" s="38" t="s">
        <v>26</v>
      </c>
      <c r="B103" s="17" t="s">
        <v>91</v>
      </c>
      <c r="C103" s="17" t="s">
        <v>101</v>
      </c>
      <c r="D103" s="17" t="s">
        <v>39</v>
      </c>
      <c r="E103" s="24">
        <v>70</v>
      </c>
    </row>
    <row r="104" spans="1:5" ht="30">
      <c r="A104" s="38" t="s">
        <v>102</v>
      </c>
      <c r="B104" s="10" t="s">
        <v>91</v>
      </c>
      <c r="C104" s="11" t="s">
        <v>103</v>
      </c>
      <c r="D104" s="12"/>
      <c r="E104" s="24">
        <f>E105</f>
        <v>1817</v>
      </c>
    </row>
    <row r="105" spans="1:5" ht="60">
      <c r="A105" s="38" t="s">
        <v>13</v>
      </c>
      <c r="B105" s="10" t="s">
        <v>91</v>
      </c>
      <c r="C105" s="11" t="s">
        <v>103</v>
      </c>
      <c r="D105" s="12">
        <v>100</v>
      </c>
      <c r="E105" s="24">
        <v>1817</v>
      </c>
    </row>
    <row r="106" spans="1:5" ht="30">
      <c r="A106" s="44" t="s">
        <v>104</v>
      </c>
      <c r="B106" s="10" t="s">
        <v>91</v>
      </c>
      <c r="C106" s="11" t="s">
        <v>105</v>
      </c>
      <c r="D106" s="12"/>
      <c r="E106" s="24">
        <f>SUM(E107+E110)</f>
        <v>2325</v>
      </c>
    </row>
    <row r="107" spans="1:5">
      <c r="A107" s="44" t="s">
        <v>106</v>
      </c>
      <c r="B107" s="10" t="s">
        <v>91</v>
      </c>
      <c r="C107" s="11" t="s">
        <v>107</v>
      </c>
      <c r="D107" s="12"/>
      <c r="E107" s="24">
        <f>E108+E109</f>
        <v>2256</v>
      </c>
    </row>
    <row r="108" spans="1:5" ht="60">
      <c r="A108" s="38" t="s">
        <v>13</v>
      </c>
      <c r="B108" s="10" t="s">
        <v>91</v>
      </c>
      <c r="C108" s="11" t="s">
        <v>107</v>
      </c>
      <c r="D108" s="12">
        <v>100</v>
      </c>
      <c r="E108" s="24">
        <v>1171.8</v>
      </c>
    </row>
    <row r="109" spans="1:5" ht="30">
      <c r="A109" s="38" t="s">
        <v>26</v>
      </c>
      <c r="B109" s="10" t="s">
        <v>91</v>
      </c>
      <c r="C109" s="11" t="s">
        <v>107</v>
      </c>
      <c r="D109" s="12">
        <v>200</v>
      </c>
      <c r="E109" s="24">
        <v>1084.2</v>
      </c>
    </row>
    <row r="110" spans="1:5">
      <c r="A110" s="38" t="s">
        <v>108</v>
      </c>
      <c r="B110" s="10" t="s">
        <v>91</v>
      </c>
      <c r="C110" s="11" t="s">
        <v>109</v>
      </c>
      <c r="D110" s="12"/>
      <c r="E110" s="24">
        <f>E111</f>
        <v>69</v>
      </c>
    </row>
    <row r="111" spans="1:5" ht="30">
      <c r="A111" s="38" t="s">
        <v>26</v>
      </c>
      <c r="B111" s="10" t="s">
        <v>91</v>
      </c>
      <c r="C111" s="11" t="s">
        <v>109</v>
      </c>
      <c r="D111" s="12">
        <v>200</v>
      </c>
      <c r="E111" s="24">
        <v>69</v>
      </c>
    </row>
    <row r="112" spans="1:5" ht="60">
      <c r="A112" s="38" t="s">
        <v>110</v>
      </c>
      <c r="B112" s="10" t="s">
        <v>91</v>
      </c>
      <c r="C112" s="11" t="s">
        <v>111</v>
      </c>
      <c r="D112" s="12"/>
      <c r="E112" s="24">
        <f>SUM(E113)</f>
        <v>46381.599999999999</v>
      </c>
    </row>
    <row r="113" spans="1:5" ht="30">
      <c r="A113" s="39" t="s">
        <v>52</v>
      </c>
      <c r="B113" s="10" t="s">
        <v>91</v>
      </c>
      <c r="C113" s="13" t="s">
        <v>112</v>
      </c>
      <c r="D113" s="12"/>
      <c r="E113" s="24">
        <f>SUM(E114:E116)</f>
        <v>46381.599999999999</v>
      </c>
    </row>
    <row r="114" spans="1:5" ht="60">
      <c r="A114" s="38" t="s">
        <v>13</v>
      </c>
      <c r="B114" s="10" t="s">
        <v>91</v>
      </c>
      <c r="C114" s="13" t="s">
        <v>112</v>
      </c>
      <c r="D114" s="12">
        <v>100</v>
      </c>
      <c r="E114" s="24">
        <v>42949.1</v>
      </c>
    </row>
    <row r="115" spans="1:5" ht="30">
      <c r="A115" s="38" t="s">
        <v>26</v>
      </c>
      <c r="B115" s="10" t="s">
        <v>91</v>
      </c>
      <c r="C115" s="13" t="s">
        <v>112</v>
      </c>
      <c r="D115" s="12">
        <v>200</v>
      </c>
      <c r="E115" s="24">
        <v>2954.3</v>
      </c>
    </row>
    <row r="116" spans="1:5">
      <c r="A116" s="40" t="s">
        <v>27</v>
      </c>
      <c r="B116" s="10" t="s">
        <v>91</v>
      </c>
      <c r="C116" s="13" t="s">
        <v>112</v>
      </c>
      <c r="D116" s="12">
        <v>800</v>
      </c>
      <c r="E116" s="24">
        <v>478.2</v>
      </c>
    </row>
    <row r="117" spans="1:5">
      <c r="A117" s="45" t="s">
        <v>113</v>
      </c>
      <c r="B117" s="20" t="s">
        <v>114</v>
      </c>
      <c r="C117" s="19"/>
      <c r="D117" s="63"/>
      <c r="E117" s="32">
        <f>E118+E124+E133+E186+E150</f>
        <v>1052611.3</v>
      </c>
    </row>
    <row r="118" spans="1:5">
      <c r="A118" s="46" t="s">
        <v>115</v>
      </c>
      <c r="B118" s="20" t="s">
        <v>116</v>
      </c>
      <c r="C118" s="19"/>
      <c r="D118" s="63"/>
      <c r="E118" s="32">
        <f>SUM(E120)</f>
        <v>625</v>
      </c>
    </row>
    <row r="119" spans="1:5">
      <c r="A119" s="38" t="s">
        <v>16</v>
      </c>
      <c r="B119" s="16" t="s">
        <v>116</v>
      </c>
      <c r="C119" s="14" t="s">
        <v>17</v>
      </c>
      <c r="D119" s="63"/>
      <c r="E119" s="28">
        <f>E120</f>
        <v>625</v>
      </c>
    </row>
    <row r="120" spans="1:5">
      <c r="A120" s="40" t="s">
        <v>34</v>
      </c>
      <c r="B120" s="16" t="s">
        <v>116</v>
      </c>
      <c r="C120" s="14" t="s">
        <v>35</v>
      </c>
      <c r="D120" s="62"/>
      <c r="E120" s="28">
        <f>SUM(E121)</f>
        <v>625</v>
      </c>
    </row>
    <row r="121" spans="1:5" ht="45">
      <c r="A121" s="40" t="s">
        <v>117</v>
      </c>
      <c r="B121" s="16" t="s">
        <v>116</v>
      </c>
      <c r="C121" s="11" t="s">
        <v>118</v>
      </c>
      <c r="D121" s="62"/>
      <c r="E121" s="28">
        <f>SUM(E122)</f>
        <v>625</v>
      </c>
    </row>
    <row r="122" spans="1:5" ht="105">
      <c r="A122" s="47" t="s">
        <v>119</v>
      </c>
      <c r="B122" s="16" t="s">
        <v>116</v>
      </c>
      <c r="C122" s="11" t="s">
        <v>118</v>
      </c>
      <c r="D122" s="62"/>
      <c r="E122" s="28">
        <f>SUM(E123)</f>
        <v>625</v>
      </c>
    </row>
    <row r="123" spans="1:5" ht="30">
      <c r="A123" s="38" t="s">
        <v>26</v>
      </c>
      <c r="B123" s="16" t="s">
        <v>116</v>
      </c>
      <c r="C123" s="11" t="s">
        <v>118</v>
      </c>
      <c r="D123" s="62">
        <v>200</v>
      </c>
      <c r="E123" s="28">
        <f>683.5-58.5</f>
        <v>625</v>
      </c>
    </row>
    <row r="124" spans="1:5">
      <c r="A124" s="45" t="s">
        <v>120</v>
      </c>
      <c r="B124" s="20" t="s">
        <v>121</v>
      </c>
      <c r="C124" s="19"/>
      <c r="D124" s="63"/>
      <c r="E124" s="32">
        <f>SUM(E125)</f>
        <v>282775.7</v>
      </c>
    </row>
    <row r="125" spans="1:5" ht="45">
      <c r="A125" s="42" t="s">
        <v>92</v>
      </c>
      <c r="B125" s="16" t="s">
        <v>121</v>
      </c>
      <c r="C125" s="14" t="s">
        <v>93</v>
      </c>
      <c r="D125" s="62"/>
      <c r="E125" s="28">
        <f>SUM(E126)</f>
        <v>282775.7</v>
      </c>
    </row>
    <row r="126" spans="1:5" ht="30">
      <c r="A126" s="42" t="s">
        <v>122</v>
      </c>
      <c r="B126" s="16" t="s">
        <v>121</v>
      </c>
      <c r="C126" s="14" t="s">
        <v>123</v>
      </c>
      <c r="D126" s="62"/>
      <c r="E126" s="28">
        <f>SUM(E127+E129+E131)</f>
        <v>282775.7</v>
      </c>
    </row>
    <row r="127" spans="1:5" ht="30">
      <c r="A127" s="48" t="s">
        <v>124</v>
      </c>
      <c r="B127" s="16" t="s">
        <v>121</v>
      </c>
      <c r="C127" s="14" t="s">
        <v>125</v>
      </c>
      <c r="D127" s="62"/>
      <c r="E127" s="28">
        <f>SUM(E128)</f>
        <v>26635.7</v>
      </c>
    </row>
    <row r="128" spans="1:5" ht="30">
      <c r="A128" s="43" t="s">
        <v>126</v>
      </c>
      <c r="B128" s="16" t="s">
        <v>121</v>
      </c>
      <c r="C128" s="14" t="s">
        <v>125</v>
      </c>
      <c r="D128" s="62">
        <v>400</v>
      </c>
      <c r="E128" s="28">
        <v>26635.7</v>
      </c>
    </row>
    <row r="129" spans="1:5" ht="60">
      <c r="A129" s="67" t="s">
        <v>422</v>
      </c>
      <c r="B129" s="16" t="s">
        <v>121</v>
      </c>
      <c r="C129" s="14" t="s">
        <v>127</v>
      </c>
      <c r="D129" s="62"/>
      <c r="E129" s="28">
        <f>SUM(E130)</f>
        <v>1140</v>
      </c>
    </row>
    <row r="130" spans="1:5" ht="30">
      <c r="A130" s="43" t="s">
        <v>126</v>
      </c>
      <c r="B130" s="16" t="s">
        <v>121</v>
      </c>
      <c r="C130" s="14" t="s">
        <v>127</v>
      </c>
      <c r="D130" s="62">
        <v>400</v>
      </c>
      <c r="E130" s="28">
        <f>883.5+256.5</f>
        <v>1140</v>
      </c>
    </row>
    <row r="131" spans="1:5" ht="135">
      <c r="A131" s="86" t="s">
        <v>429</v>
      </c>
      <c r="B131" s="16" t="s">
        <v>121</v>
      </c>
      <c r="C131" s="16" t="s">
        <v>430</v>
      </c>
      <c r="D131" s="62"/>
      <c r="E131" s="28">
        <f>E132</f>
        <v>255000</v>
      </c>
    </row>
    <row r="132" spans="1:5" ht="30">
      <c r="A132" s="67" t="s">
        <v>126</v>
      </c>
      <c r="B132" s="16" t="s">
        <v>121</v>
      </c>
      <c r="C132" s="16" t="s">
        <v>430</v>
      </c>
      <c r="D132" s="62">
        <v>400</v>
      </c>
      <c r="E132" s="28">
        <v>255000</v>
      </c>
    </row>
    <row r="133" spans="1:5">
      <c r="A133" s="45" t="s">
        <v>128</v>
      </c>
      <c r="B133" s="20" t="s">
        <v>129</v>
      </c>
      <c r="C133" s="19"/>
      <c r="D133" s="63"/>
      <c r="E133" s="32">
        <f>SUM(E134)</f>
        <v>82444.600000000006</v>
      </c>
    </row>
    <row r="134" spans="1:5" ht="30">
      <c r="A134" s="42" t="s">
        <v>130</v>
      </c>
      <c r="B134" s="16" t="s">
        <v>129</v>
      </c>
      <c r="C134" s="14" t="s">
        <v>131</v>
      </c>
      <c r="D134" s="62"/>
      <c r="E134" s="28">
        <f>SUM(E135)</f>
        <v>82444.600000000006</v>
      </c>
    </row>
    <row r="135" spans="1:5" ht="30">
      <c r="A135" s="42" t="s">
        <v>132</v>
      </c>
      <c r="B135" s="16" t="s">
        <v>129</v>
      </c>
      <c r="C135" s="14" t="s">
        <v>133</v>
      </c>
      <c r="D135" s="62"/>
      <c r="E135" s="28">
        <f>SUM(E136+E138+E140+E142+E144+E146+E148)</f>
        <v>82444.600000000006</v>
      </c>
    </row>
    <row r="136" spans="1:5" ht="30">
      <c r="A136" s="43" t="s">
        <v>66</v>
      </c>
      <c r="B136" s="16" t="s">
        <v>129</v>
      </c>
      <c r="C136" s="14" t="s">
        <v>134</v>
      </c>
      <c r="D136" s="62"/>
      <c r="E136" s="28">
        <f>SUM(E137)</f>
        <v>4295.7</v>
      </c>
    </row>
    <row r="137" spans="1:5" ht="30">
      <c r="A137" s="43" t="s">
        <v>77</v>
      </c>
      <c r="B137" s="16" t="s">
        <v>129</v>
      </c>
      <c r="C137" s="14" t="s">
        <v>134</v>
      </c>
      <c r="D137" s="62">
        <v>600</v>
      </c>
      <c r="E137" s="28">
        <v>4295.7</v>
      </c>
    </row>
    <row r="138" spans="1:5" ht="45">
      <c r="A138" s="42" t="s">
        <v>135</v>
      </c>
      <c r="B138" s="16" t="s">
        <v>129</v>
      </c>
      <c r="C138" s="14" t="s">
        <v>136</v>
      </c>
      <c r="D138" s="62"/>
      <c r="E138" s="28">
        <f>SUM(E139)</f>
        <v>36082.9</v>
      </c>
    </row>
    <row r="139" spans="1:5">
      <c r="A139" s="43" t="s">
        <v>27</v>
      </c>
      <c r="B139" s="16" t="s">
        <v>129</v>
      </c>
      <c r="C139" s="14" t="s">
        <v>136</v>
      </c>
      <c r="D139" s="62">
        <v>800</v>
      </c>
      <c r="E139" s="28">
        <v>36082.9</v>
      </c>
    </row>
    <row r="140" spans="1:5" ht="90">
      <c r="A140" s="42" t="s">
        <v>137</v>
      </c>
      <c r="B140" s="16" t="s">
        <v>129</v>
      </c>
      <c r="C140" s="14" t="s">
        <v>138</v>
      </c>
      <c r="D140" s="62"/>
      <c r="E140" s="28">
        <f>SUM(E141)</f>
        <v>7838.9</v>
      </c>
    </row>
    <row r="141" spans="1:5">
      <c r="A141" s="43" t="s">
        <v>27</v>
      </c>
      <c r="B141" s="16" t="s">
        <v>129</v>
      </c>
      <c r="C141" s="14" t="s">
        <v>138</v>
      </c>
      <c r="D141" s="62">
        <v>800</v>
      </c>
      <c r="E141" s="28">
        <v>7838.9</v>
      </c>
    </row>
    <row r="142" spans="1:5" ht="75">
      <c r="A142" s="49" t="s">
        <v>139</v>
      </c>
      <c r="B142" s="16" t="s">
        <v>129</v>
      </c>
      <c r="C142" s="14" t="s">
        <v>140</v>
      </c>
      <c r="D142" s="62"/>
      <c r="E142" s="28">
        <f>SUM(E143)</f>
        <v>992</v>
      </c>
    </row>
    <row r="143" spans="1:5">
      <c r="A143" s="43" t="s">
        <v>27</v>
      </c>
      <c r="B143" s="16" t="s">
        <v>129</v>
      </c>
      <c r="C143" s="14" t="s">
        <v>140</v>
      </c>
      <c r="D143" s="62">
        <v>800</v>
      </c>
      <c r="E143" s="28">
        <v>992</v>
      </c>
    </row>
    <row r="144" spans="1:5" ht="60">
      <c r="A144" s="43" t="s">
        <v>141</v>
      </c>
      <c r="B144" s="16" t="s">
        <v>129</v>
      </c>
      <c r="C144" s="14" t="s">
        <v>142</v>
      </c>
      <c r="D144" s="62"/>
      <c r="E144" s="28">
        <f>SUM(E145)</f>
        <v>3221.6</v>
      </c>
    </row>
    <row r="145" spans="1:5">
      <c r="A145" s="43" t="s">
        <v>27</v>
      </c>
      <c r="B145" s="16" t="s">
        <v>129</v>
      </c>
      <c r="C145" s="14" t="s">
        <v>142</v>
      </c>
      <c r="D145" s="62">
        <v>800</v>
      </c>
      <c r="E145" s="28">
        <v>3221.6</v>
      </c>
    </row>
    <row r="146" spans="1:5" ht="75">
      <c r="A146" s="42" t="s">
        <v>143</v>
      </c>
      <c r="B146" s="16" t="s">
        <v>129</v>
      </c>
      <c r="C146" s="14" t="s">
        <v>144</v>
      </c>
      <c r="D146" s="62"/>
      <c r="E146" s="28">
        <f>SUM(E147)</f>
        <v>19096.5</v>
      </c>
    </row>
    <row r="147" spans="1:5">
      <c r="A147" s="43" t="s">
        <v>27</v>
      </c>
      <c r="B147" s="16" t="s">
        <v>129</v>
      </c>
      <c r="C147" s="14" t="s">
        <v>144</v>
      </c>
      <c r="D147" s="62">
        <v>800</v>
      </c>
      <c r="E147" s="28">
        <v>19096.5</v>
      </c>
    </row>
    <row r="148" spans="1:5" ht="30">
      <c r="A148" s="43" t="s">
        <v>145</v>
      </c>
      <c r="B148" s="16" t="s">
        <v>129</v>
      </c>
      <c r="C148" s="14" t="s">
        <v>146</v>
      </c>
      <c r="D148" s="62"/>
      <c r="E148" s="28">
        <f>SUM(E149)</f>
        <v>10917</v>
      </c>
    </row>
    <row r="149" spans="1:5" ht="30">
      <c r="A149" s="43" t="s">
        <v>26</v>
      </c>
      <c r="B149" s="16" t="s">
        <v>129</v>
      </c>
      <c r="C149" s="14" t="s">
        <v>146</v>
      </c>
      <c r="D149" s="62">
        <v>200</v>
      </c>
      <c r="E149" s="28">
        <v>10917</v>
      </c>
    </row>
    <row r="150" spans="1:5">
      <c r="A150" s="45" t="s">
        <v>147</v>
      </c>
      <c r="B150" s="20" t="s">
        <v>148</v>
      </c>
      <c r="C150" s="19"/>
      <c r="D150" s="63"/>
      <c r="E150" s="32">
        <f>E151+E182</f>
        <v>656470.80000000005</v>
      </c>
    </row>
    <row r="151" spans="1:5" ht="30">
      <c r="A151" s="42" t="s">
        <v>130</v>
      </c>
      <c r="B151" s="16" t="s">
        <v>148</v>
      </c>
      <c r="C151" s="14" t="s">
        <v>131</v>
      </c>
      <c r="D151" s="62"/>
      <c r="E151" s="28">
        <f>E152</f>
        <v>626470.80000000005</v>
      </c>
    </row>
    <row r="152" spans="1:5" ht="45">
      <c r="A152" s="42" t="s">
        <v>149</v>
      </c>
      <c r="B152" s="16" t="s">
        <v>148</v>
      </c>
      <c r="C152" s="14" t="s">
        <v>150</v>
      </c>
      <c r="D152" s="62"/>
      <c r="E152" s="28">
        <f>E153+E155+E157+E159+E161+E169+E171+E173+E175+E179+E163+E165+E167+E177</f>
        <v>626470.80000000005</v>
      </c>
    </row>
    <row r="153" spans="1:5" ht="45">
      <c r="A153" s="42" t="s">
        <v>151</v>
      </c>
      <c r="B153" s="16" t="s">
        <v>148</v>
      </c>
      <c r="C153" s="14" t="s">
        <v>152</v>
      </c>
      <c r="D153" s="62"/>
      <c r="E153" s="28">
        <f>SUM(E154)</f>
        <v>5425</v>
      </c>
    </row>
    <row r="154" spans="1:5" ht="30">
      <c r="A154" s="43" t="s">
        <v>126</v>
      </c>
      <c r="B154" s="16" t="s">
        <v>148</v>
      </c>
      <c r="C154" s="14" t="s">
        <v>152</v>
      </c>
      <c r="D154" s="62">
        <v>400</v>
      </c>
      <c r="E154" s="28">
        <v>5425</v>
      </c>
    </row>
    <row r="155" spans="1:5" ht="45">
      <c r="A155" s="43" t="s">
        <v>153</v>
      </c>
      <c r="B155" s="16" t="s">
        <v>148</v>
      </c>
      <c r="C155" s="14" t="s">
        <v>154</v>
      </c>
      <c r="D155" s="62"/>
      <c r="E155" s="28">
        <f>SUM(E156)</f>
        <v>6200</v>
      </c>
    </row>
    <row r="156" spans="1:5" ht="30">
      <c r="A156" s="43" t="s">
        <v>126</v>
      </c>
      <c r="B156" s="16" t="s">
        <v>148</v>
      </c>
      <c r="C156" s="14" t="s">
        <v>154</v>
      </c>
      <c r="D156" s="62">
        <v>400</v>
      </c>
      <c r="E156" s="28">
        <v>6200</v>
      </c>
    </row>
    <row r="157" spans="1:5" ht="60">
      <c r="A157" s="43" t="s">
        <v>417</v>
      </c>
      <c r="B157" s="16" t="s">
        <v>148</v>
      </c>
      <c r="C157" s="14" t="s">
        <v>155</v>
      </c>
      <c r="D157" s="62"/>
      <c r="E157" s="28">
        <f>SUM(E158)</f>
        <v>2790</v>
      </c>
    </row>
    <row r="158" spans="1:5" ht="30">
      <c r="A158" s="43" t="s">
        <v>126</v>
      </c>
      <c r="B158" s="16" t="s">
        <v>148</v>
      </c>
      <c r="C158" s="14" t="s">
        <v>155</v>
      </c>
      <c r="D158" s="62">
        <v>400</v>
      </c>
      <c r="E158" s="28">
        <v>2790</v>
      </c>
    </row>
    <row r="159" spans="1:5" ht="30">
      <c r="A159" s="43" t="s">
        <v>156</v>
      </c>
      <c r="B159" s="16" t="s">
        <v>148</v>
      </c>
      <c r="C159" s="14" t="s">
        <v>157</v>
      </c>
      <c r="D159" s="62"/>
      <c r="E159" s="28">
        <f>SUM(E160)</f>
        <v>3177.5</v>
      </c>
    </row>
    <row r="160" spans="1:5" ht="30">
      <c r="A160" s="43" t="s">
        <v>26</v>
      </c>
      <c r="B160" s="16" t="s">
        <v>148</v>
      </c>
      <c r="C160" s="14" t="s">
        <v>157</v>
      </c>
      <c r="D160" s="62">
        <v>200</v>
      </c>
      <c r="E160" s="28">
        <v>3177.5</v>
      </c>
    </row>
    <row r="161" spans="1:5" ht="30">
      <c r="A161" s="43" t="s">
        <v>158</v>
      </c>
      <c r="B161" s="16" t="s">
        <v>148</v>
      </c>
      <c r="C161" s="14" t="s">
        <v>159</v>
      </c>
      <c r="D161" s="62"/>
      <c r="E161" s="28">
        <f>SUM(E162)</f>
        <v>5696.2</v>
      </c>
    </row>
    <row r="162" spans="1:5" ht="30">
      <c r="A162" s="43" t="s">
        <v>26</v>
      </c>
      <c r="B162" s="16" t="s">
        <v>148</v>
      </c>
      <c r="C162" s="14" t="s">
        <v>159</v>
      </c>
      <c r="D162" s="62">
        <v>200</v>
      </c>
      <c r="E162" s="28">
        <v>5696.2</v>
      </c>
    </row>
    <row r="163" spans="1:5" ht="45">
      <c r="A163" s="67" t="s">
        <v>451</v>
      </c>
      <c r="B163" s="16" t="s">
        <v>148</v>
      </c>
      <c r="C163" s="16" t="s">
        <v>454</v>
      </c>
      <c r="D163" s="62"/>
      <c r="E163" s="28">
        <f>E164</f>
        <v>866.4</v>
      </c>
    </row>
    <row r="164" spans="1:5" ht="30">
      <c r="A164" s="67" t="s">
        <v>126</v>
      </c>
      <c r="B164" s="16" t="s">
        <v>148</v>
      </c>
      <c r="C164" s="16" t="s">
        <v>454</v>
      </c>
      <c r="D164" s="62">
        <v>400</v>
      </c>
      <c r="E164" s="28">
        <v>866.4</v>
      </c>
    </row>
    <row r="165" spans="1:5" ht="54.75">
      <c r="A165" s="87" t="s">
        <v>452</v>
      </c>
      <c r="B165" s="16" t="s">
        <v>148</v>
      </c>
      <c r="C165" s="16" t="s">
        <v>455</v>
      </c>
      <c r="D165" s="62"/>
      <c r="E165" s="28">
        <f>E166</f>
        <v>318.60000000000002</v>
      </c>
    </row>
    <row r="166" spans="1:5" ht="30">
      <c r="A166" s="67" t="s">
        <v>126</v>
      </c>
      <c r="B166" s="16" t="s">
        <v>148</v>
      </c>
      <c r="C166" s="16" t="s">
        <v>455</v>
      </c>
      <c r="D166" s="62">
        <v>400</v>
      </c>
      <c r="E166" s="28">
        <v>318.60000000000002</v>
      </c>
    </row>
    <row r="167" spans="1:5" ht="54.75">
      <c r="A167" s="87" t="s">
        <v>453</v>
      </c>
      <c r="B167" s="16" t="s">
        <v>148</v>
      </c>
      <c r="C167" s="16" t="s">
        <v>456</v>
      </c>
      <c r="D167" s="62"/>
      <c r="E167" s="28">
        <f>E168</f>
        <v>405.5</v>
      </c>
    </row>
    <row r="168" spans="1:5" ht="30">
      <c r="A168" s="67" t="s">
        <v>126</v>
      </c>
      <c r="B168" s="16" t="s">
        <v>148</v>
      </c>
      <c r="C168" s="16" t="s">
        <v>456</v>
      </c>
      <c r="D168" s="62">
        <v>400</v>
      </c>
      <c r="E168" s="28">
        <v>405.5</v>
      </c>
    </row>
    <row r="169" spans="1:5" ht="45">
      <c r="A169" s="89" t="s">
        <v>160</v>
      </c>
      <c r="B169" s="16" t="s">
        <v>148</v>
      </c>
      <c r="C169" s="14" t="s">
        <v>161</v>
      </c>
      <c r="D169" s="62"/>
      <c r="E169" s="28">
        <f>SUM(E170)</f>
        <v>32154.2</v>
      </c>
    </row>
    <row r="170" spans="1:5">
      <c r="A170" s="43" t="s">
        <v>27</v>
      </c>
      <c r="B170" s="16" t="s">
        <v>148</v>
      </c>
      <c r="C170" s="14" t="s">
        <v>161</v>
      </c>
      <c r="D170" s="62">
        <v>800</v>
      </c>
      <c r="E170" s="28">
        <v>32154.2</v>
      </c>
    </row>
    <row r="171" spans="1:5" ht="45">
      <c r="A171" s="42" t="s">
        <v>162</v>
      </c>
      <c r="B171" s="16" t="s">
        <v>148</v>
      </c>
      <c r="C171" s="14" t="s">
        <v>163</v>
      </c>
      <c r="D171" s="62"/>
      <c r="E171" s="28">
        <f>SUM(E172)</f>
        <v>36337.4</v>
      </c>
    </row>
    <row r="172" spans="1:5">
      <c r="A172" s="43" t="s">
        <v>27</v>
      </c>
      <c r="B172" s="16" t="s">
        <v>148</v>
      </c>
      <c r="C172" s="14" t="s">
        <v>163</v>
      </c>
      <c r="D172" s="62">
        <v>800</v>
      </c>
      <c r="E172" s="28">
        <v>36337.4</v>
      </c>
    </row>
    <row r="173" spans="1:5">
      <c r="A173" s="42" t="s">
        <v>164</v>
      </c>
      <c r="B173" s="16" t="s">
        <v>148</v>
      </c>
      <c r="C173" s="14" t="s">
        <v>165</v>
      </c>
      <c r="D173" s="62"/>
      <c r="E173" s="28">
        <f>SUM(E174)</f>
        <v>22221.9</v>
      </c>
    </row>
    <row r="174" spans="1:5" ht="30">
      <c r="A174" s="43" t="s">
        <v>26</v>
      </c>
      <c r="B174" s="16" t="s">
        <v>148</v>
      </c>
      <c r="C174" s="14" t="s">
        <v>165</v>
      </c>
      <c r="D174" s="62">
        <v>200</v>
      </c>
      <c r="E174" s="28">
        <f>22946-724.1</f>
        <v>22221.9</v>
      </c>
    </row>
    <row r="175" spans="1:5" ht="60">
      <c r="A175" s="42" t="s">
        <v>166</v>
      </c>
      <c r="B175" s="16" t="s">
        <v>148</v>
      </c>
      <c r="C175" s="14" t="s">
        <v>167</v>
      </c>
      <c r="D175" s="62"/>
      <c r="E175" s="28">
        <f>SUM(E176)</f>
        <v>387.5</v>
      </c>
    </row>
    <row r="176" spans="1:5">
      <c r="A176" s="43" t="s">
        <v>27</v>
      </c>
      <c r="B176" s="16" t="s">
        <v>148</v>
      </c>
      <c r="C176" s="14" t="s">
        <v>167</v>
      </c>
      <c r="D176" s="62">
        <v>800</v>
      </c>
      <c r="E176" s="28">
        <v>387.5</v>
      </c>
    </row>
    <row r="177" spans="1:5" ht="45">
      <c r="A177" s="42" t="s">
        <v>481</v>
      </c>
      <c r="B177" s="16" t="s">
        <v>148</v>
      </c>
      <c r="C177" s="16" t="s">
        <v>482</v>
      </c>
      <c r="D177" s="62"/>
      <c r="E177" s="28">
        <f>E178</f>
        <v>221601.7</v>
      </c>
    </row>
    <row r="178" spans="1:5">
      <c r="A178" s="43" t="s">
        <v>27</v>
      </c>
      <c r="B178" s="16" t="s">
        <v>148</v>
      </c>
      <c r="C178" s="16" t="s">
        <v>482</v>
      </c>
      <c r="D178" s="62">
        <v>800</v>
      </c>
      <c r="E178" s="28">
        <v>221601.7</v>
      </c>
    </row>
    <row r="179" spans="1:5" ht="150">
      <c r="A179" s="86" t="s">
        <v>479</v>
      </c>
      <c r="B179" s="16" t="s">
        <v>148</v>
      </c>
      <c r="C179" s="16" t="s">
        <v>432</v>
      </c>
      <c r="D179" s="62"/>
      <c r="E179" s="28">
        <f>E180+E181</f>
        <v>288888.90000000002</v>
      </c>
    </row>
    <row r="180" spans="1:5" ht="30">
      <c r="A180" s="67" t="s">
        <v>26</v>
      </c>
      <c r="B180" s="16" t="s">
        <v>148</v>
      </c>
      <c r="C180" s="16" t="s">
        <v>432</v>
      </c>
      <c r="D180" s="62">
        <v>200</v>
      </c>
      <c r="E180" s="28">
        <v>226698.2</v>
      </c>
    </row>
    <row r="181" spans="1:5" ht="30">
      <c r="A181" s="67" t="s">
        <v>126</v>
      </c>
      <c r="B181" s="16" t="s">
        <v>148</v>
      </c>
      <c r="C181" s="16" t="s">
        <v>432</v>
      </c>
      <c r="D181" s="62">
        <v>400</v>
      </c>
      <c r="E181" s="28">
        <v>62190.7</v>
      </c>
    </row>
    <row r="182" spans="1:5" ht="60">
      <c r="A182" s="43" t="s">
        <v>168</v>
      </c>
      <c r="B182" s="16" t="s">
        <v>148</v>
      </c>
      <c r="C182" s="14" t="s">
        <v>68</v>
      </c>
      <c r="D182" s="62"/>
      <c r="E182" s="28">
        <f>SUM(E183)</f>
        <v>30000</v>
      </c>
    </row>
    <row r="183" spans="1:5" ht="30">
      <c r="A183" s="43" t="s">
        <v>169</v>
      </c>
      <c r="B183" s="16" t="s">
        <v>148</v>
      </c>
      <c r="C183" s="14" t="s">
        <v>170</v>
      </c>
      <c r="D183" s="62"/>
      <c r="E183" s="28">
        <f>SUM(E184)</f>
        <v>30000</v>
      </c>
    </row>
    <row r="184" spans="1:5" ht="45">
      <c r="A184" s="43" t="s">
        <v>171</v>
      </c>
      <c r="B184" s="16" t="s">
        <v>148</v>
      </c>
      <c r="C184" s="14" t="s">
        <v>172</v>
      </c>
      <c r="D184" s="62"/>
      <c r="E184" s="28">
        <f>SUM(E185)</f>
        <v>30000</v>
      </c>
    </row>
    <row r="185" spans="1:5" ht="30">
      <c r="A185" s="43" t="s">
        <v>26</v>
      </c>
      <c r="B185" s="16" t="s">
        <v>148</v>
      </c>
      <c r="C185" s="14" t="s">
        <v>172</v>
      </c>
      <c r="D185" s="62">
        <v>200</v>
      </c>
      <c r="E185" s="28">
        <f>30000-28675.9+28675.9</f>
        <v>30000</v>
      </c>
    </row>
    <row r="186" spans="1:5">
      <c r="A186" s="45" t="s">
        <v>173</v>
      </c>
      <c r="B186" s="20" t="s">
        <v>174</v>
      </c>
      <c r="C186" s="19"/>
      <c r="D186" s="63"/>
      <c r="E186" s="32">
        <f>SUM(E218+E187)</f>
        <v>30295.199999999997</v>
      </c>
    </row>
    <row r="187" spans="1:5" ht="30">
      <c r="A187" s="42" t="s">
        <v>175</v>
      </c>
      <c r="B187" s="16" t="s">
        <v>174</v>
      </c>
      <c r="C187" s="14" t="s">
        <v>176</v>
      </c>
      <c r="D187" s="62"/>
      <c r="E187" s="28">
        <f>SUM(E188+E201)</f>
        <v>13600.1</v>
      </c>
    </row>
    <row r="188" spans="1:5">
      <c r="A188" s="42" t="s">
        <v>177</v>
      </c>
      <c r="B188" s="16" t="s">
        <v>174</v>
      </c>
      <c r="C188" s="14" t="s">
        <v>178</v>
      </c>
      <c r="D188" s="62"/>
      <c r="E188" s="28">
        <f>SUM(E189+E191+E193+E195+E197+E199)</f>
        <v>9636.1</v>
      </c>
    </row>
    <row r="189" spans="1:5" ht="45">
      <c r="A189" s="42" t="s">
        <v>179</v>
      </c>
      <c r="B189" s="16" t="s">
        <v>174</v>
      </c>
      <c r="C189" s="14" t="s">
        <v>180</v>
      </c>
      <c r="D189" s="62"/>
      <c r="E189" s="28">
        <f>SUM(E190)</f>
        <v>4789.5</v>
      </c>
    </row>
    <row r="190" spans="1:5" ht="30">
      <c r="A190" s="43" t="s">
        <v>126</v>
      </c>
      <c r="B190" s="16" t="s">
        <v>174</v>
      </c>
      <c r="C190" s="14" t="s">
        <v>180</v>
      </c>
      <c r="D190" s="62">
        <v>400</v>
      </c>
      <c r="E190" s="28">
        <v>4789.5</v>
      </c>
    </row>
    <row r="191" spans="1:5" ht="45">
      <c r="A191" s="43" t="s">
        <v>181</v>
      </c>
      <c r="B191" s="16" t="s">
        <v>174</v>
      </c>
      <c r="C191" s="14" t="s">
        <v>182</v>
      </c>
      <c r="D191" s="62"/>
      <c r="E191" s="28">
        <f>SUM(E192)</f>
        <v>1196.8</v>
      </c>
    </row>
    <row r="192" spans="1:5" ht="30">
      <c r="A192" s="43" t="s">
        <v>126</v>
      </c>
      <c r="B192" s="16" t="s">
        <v>174</v>
      </c>
      <c r="C192" s="14" t="s">
        <v>182</v>
      </c>
      <c r="D192" s="62">
        <v>400</v>
      </c>
      <c r="E192" s="28">
        <f>407.7+492.3+296.8</f>
        <v>1196.8</v>
      </c>
    </row>
    <row r="193" spans="1:5" ht="30">
      <c r="A193" s="43" t="s">
        <v>477</v>
      </c>
      <c r="B193" s="16" t="s">
        <v>174</v>
      </c>
      <c r="C193" s="14" t="s">
        <v>184</v>
      </c>
      <c r="D193" s="62"/>
      <c r="E193" s="28">
        <f>SUM(E194)</f>
        <v>190.8</v>
      </c>
    </row>
    <row r="194" spans="1:5" ht="30">
      <c r="A194" s="43" t="s">
        <v>126</v>
      </c>
      <c r="B194" s="16" t="s">
        <v>174</v>
      </c>
      <c r="C194" s="14" t="s">
        <v>184</v>
      </c>
      <c r="D194" s="62">
        <v>400</v>
      </c>
      <c r="E194" s="28">
        <f>100.8+90</f>
        <v>190.8</v>
      </c>
    </row>
    <row r="195" spans="1:5" ht="30">
      <c r="A195" s="43" t="s">
        <v>185</v>
      </c>
      <c r="B195" s="16" t="s">
        <v>174</v>
      </c>
      <c r="C195" s="14" t="s">
        <v>186</v>
      </c>
      <c r="D195" s="62"/>
      <c r="E195" s="28">
        <f>SUM(E196)</f>
        <v>67.2</v>
      </c>
    </row>
    <row r="196" spans="1:5" ht="30">
      <c r="A196" s="43" t="s">
        <v>126</v>
      </c>
      <c r="B196" s="16" t="s">
        <v>174</v>
      </c>
      <c r="C196" s="14" t="s">
        <v>186</v>
      </c>
      <c r="D196" s="62">
        <v>400</v>
      </c>
      <c r="E196" s="28">
        <v>67.2</v>
      </c>
    </row>
    <row r="197" spans="1:5" ht="30">
      <c r="A197" s="43" t="s">
        <v>187</v>
      </c>
      <c r="B197" s="16" t="s">
        <v>174</v>
      </c>
      <c r="C197" s="14" t="s">
        <v>188</v>
      </c>
      <c r="D197" s="62"/>
      <c r="E197" s="28">
        <f>SUM(E198)</f>
        <v>2374.6</v>
      </c>
    </row>
    <row r="198" spans="1:5" ht="30">
      <c r="A198" s="43" t="s">
        <v>126</v>
      </c>
      <c r="B198" s="16" t="s">
        <v>174</v>
      </c>
      <c r="C198" s="14" t="s">
        <v>188</v>
      </c>
      <c r="D198" s="62">
        <v>400</v>
      </c>
      <c r="E198" s="28">
        <v>2374.6</v>
      </c>
    </row>
    <row r="199" spans="1:5" ht="30">
      <c r="A199" s="43" t="s">
        <v>189</v>
      </c>
      <c r="B199" s="16" t="s">
        <v>174</v>
      </c>
      <c r="C199" s="14" t="s">
        <v>190</v>
      </c>
      <c r="D199" s="62"/>
      <c r="E199" s="28">
        <f>SUM(E200)</f>
        <v>1017.2</v>
      </c>
    </row>
    <row r="200" spans="1:5" ht="30">
      <c r="A200" s="43" t="s">
        <v>126</v>
      </c>
      <c r="B200" s="16" t="s">
        <v>174</v>
      </c>
      <c r="C200" s="14" t="s">
        <v>190</v>
      </c>
      <c r="D200" s="62">
        <v>400</v>
      </c>
      <c r="E200" s="28">
        <v>1017.2</v>
      </c>
    </row>
    <row r="201" spans="1:5" ht="30">
      <c r="A201" s="43" t="s">
        <v>191</v>
      </c>
      <c r="B201" s="16" t="s">
        <v>174</v>
      </c>
      <c r="C201" s="14" t="s">
        <v>192</v>
      </c>
      <c r="D201" s="62"/>
      <c r="E201" s="28">
        <f>SUM(E202+E204+E208+E214)+E206+E210+E212+E216</f>
        <v>3964</v>
      </c>
    </row>
    <row r="202" spans="1:5" ht="30">
      <c r="A202" s="43" t="s">
        <v>193</v>
      </c>
      <c r="B202" s="16" t="s">
        <v>174</v>
      </c>
      <c r="C202" s="14" t="s">
        <v>194</v>
      </c>
      <c r="D202" s="62"/>
      <c r="E202" s="28">
        <f>SUM(E203)</f>
        <v>379.8</v>
      </c>
    </row>
    <row r="203" spans="1:5" ht="30">
      <c r="A203" s="43" t="s">
        <v>77</v>
      </c>
      <c r="B203" s="16" t="s">
        <v>174</v>
      </c>
      <c r="C203" s="14" t="s">
        <v>194</v>
      </c>
      <c r="D203" s="62">
        <v>600</v>
      </c>
      <c r="E203" s="28">
        <v>379.8</v>
      </c>
    </row>
    <row r="204" spans="1:5" ht="45">
      <c r="A204" s="43" t="s">
        <v>195</v>
      </c>
      <c r="B204" s="16" t="s">
        <v>174</v>
      </c>
      <c r="C204" s="14" t="s">
        <v>196</v>
      </c>
      <c r="D204" s="62"/>
      <c r="E204" s="28">
        <f>SUM(E205)</f>
        <v>286.8</v>
      </c>
    </row>
    <row r="205" spans="1:5" ht="30">
      <c r="A205" s="43" t="s">
        <v>26</v>
      </c>
      <c r="B205" s="16" t="s">
        <v>174</v>
      </c>
      <c r="C205" s="14" t="s">
        <v>196</v>
      </c>
      <c r="D205" s="62">
        <v>200</v>
      </c>
      <c r="E205" s="28">
        <v>286.8</v>
      </c>
    </row>
    <row r="206" spans="1:5">
      <c r="A206" s="43" t="s">
        <v>197</v>
      </c>
      <c r="B206" s="16" t="s">
        <v>174</v>
      </c>
      <c r="C206" s="14" t="s">
        <v>198</v>
      </c>
      <c r="D206" s="62"/>
      <c r="E206" s="28">
        <f>SUM(E207)</f>
        <v>1968.2</v>
      </c>
    </row>
    <row r="207" spans="1:5" ht="30">
      <c r="A207" s="43" t="s">
        <v>126</v>
      </c>
      <c r="B207" s="16" t="s">
        <v>174</v>
      </c>
      <c r="C207" s="14" t="s">
        <v>198</v>
      </c>
      <c r="D207" s="62">
        <v>400</v>
      </c>
      <c r="E207" s="28">
        <f>1782.5+185.7</f>
        <v>1968.2</v>
      </c>
    </row>
    <row r="208" spans="1:5" ht="60">
      <c r="A208" s="58" t="s">
        <v>199</v>
      </c>
      <c r="B208" s="17" t="s">
        <v>174</v>
      </c>
      <c r="C208" s="59" t="s">
        <v>200</v>
      </c>
      <c r="D208" s="17"/>
      <c r="E208" s="28">
        <f t="shared" ref="E208" si="0">SUM(E209)</f>
        <v>155</v>
      </c>
    </row>
    <row r="209" spans="1:7">
      <c r="A209" s="40" t="s">
        <v>27</v>
      </c>
      <c r="B209" s="17" t="s">
        <v>174</v>
      </c>
      <c r="C209" s="59" t="s">
        <v>200</v>
      </c>
      <c r="D209" s="17" t="s">
        <v>201</v>
      </c>
      <c r="E209" s="28">
        <v>155</v>
      </c>
    </row>
    <row r="210" spans="1:7">
      <c r="A210" s="43" t="s">
        <v>202</v>
      </c>
      <c r="B210" s="16" t="s">
        <v>174</v>
      </c>
      <c r="C210" s="14" t="s">
        <v>203</v>
      </c>
      <c r="D210" s="62"/>
      <c r="E210" s="28">
        <f>SUM(E211)</f>
        <v>387.5</v>
      </c>
    </row>
    <row r="211" spans="1:7">
      <c r="A211" s="43" t="s">
        <v>27</v>
      </c>
      <c r="B211" s="16" t="s">
        <v>174</v>
      </c>
      <c r="C211" s="14" t="s">
        <v>203</v>
      </c>
      <c r="D211" s="62">
        <v>800</v>
      </c>
      <c r="E211" s="28">
        <v>387.5</v>
      </c>
    </row>
    <row r="212" spans="1:7" ht="60">
      <c r="A212" s="43" t="s">
        <v>204</v>
      </c>
      <c r="B212" s="16" t="s">
        <v>174</v>
      </c>
      <c r="C212" s="14" t="s">
        <v>205</v>
      </c>
      <c r="D212" s="62"/>
      <c r="E212" s="28">
        <f>SUM(E213)</f>
        <v>387.5</v>
      </c>
      <c r="G212" s="65"/>
    </row>
    <row r="213" spans="1:7">
      <c r="A213" s="43" t="s">
        <v>27</v>
      </c>
      <c r="B213" s="16" t="s">
        <v>174</v>
      </c>
      <c r="C213" s="14" t="s">
        <v>205</v>
      </c>
      <c r="D213" s="62">
        <v>800</v>
      </c>
      <c r="E213" s="28">
        <v>387.5</v>
      </c>
    </row>
    <row r="214" spans="1:7" ht="60">
      <c r="A214" s="43" t="s">
        <v>206</v>
      </c>
      <c r="B214" s="16" t="s">
        <v>174</v>
      </c>
      <c r="C214" s="14" t="s">
        <v>207</v>
      </c>
      <c r="D214" s="62"/>
      <c r="E214" s="28">
        <f>SUM(E215)</f>
        <v>209.2</v>
      </c>
    </row>
    <row r="215" spans="1:7">
      <c r="A215" s="43" t="s">
        <v>27</v>
      </c>
      <c r="B215" s="16" t="s">
        <v>174</v>
      </c>
      <c r="C215" s="14" t="s">
        <v>207</v>
      </c>
      <c r="D215" s="62">
        <v>800</v>
      </c>
      <c r="E215" s="28">
        <v>209.2</v>
      </c>
    </row>
    <row r="216" spans="1:7" ht="150">
      <c r="A216" s="86" t="s">
        <v>480</v>
      </c>
      <c r="B216" s="16" t="s">
        <v>174</v>
      </c>
      <c r="C216" s="16" t="s">
        <v>434</v>
      </c>
      <c r="D216" s="62"/>
      <c r="E216" s="28">
        <f>E217</f>
        <v>190</v>
      </c>
    </row>
    <row r="217" spans="1:7">
      <c r="A217" s="67" t="s">
        <v>27</v>
      </c>
      <c r="B217" s="16" t="s">
        <v>174</v>
      </c>
      <c r="C217" s="16" t="s">
        <v>434</v>
      </c>
      <c r="D217" s="62">
        <v>800</v>
      </c>
      <c r="E217" s="28">
        <v>190</v>
      </c>
    </row>
    <row r="218" spans="1:7" ht="60">
      <c r="A218" s="42" t="s">
        <v>414</v>
      </c>
      <c r="B218" s="16" t="s">
        <v>174</v>
      </c>
      <c r="C218" s="14" t="s">
        <v>208</v>
      </c>
      <c r="D218" s="62"/>
      <c r="E218" s="28">
        <f>SUM(E219+E221)</f>
        <v>16695.099999999999</v>
      </c>
    </row>
    <row r="219" spans="1:7" ht="30">
      <c r="A219" s="42" t="s">
        <v>413</v>
      </c>
      <c r="B219" s="16" t="s">
        <v>174</v>
      </c>
      <c r="C219" s="14" t="s">
        <v>209</v>
      </c>
      <c r="D219" s="62"/>
      <c r="E219" s="28">
        <f>SUM(E220)</f>
        <v>7495.1</v>
      </c>
    </row>
    <row r="220" spans="1:7" ht="30">
      <c r="A220" s="43" t="s">
        <v>26</v>
      </c>
      <c r="B220" s="16" t="s">
        <v>174</v>
      </c>
      <c r="C220" s="14" t="s">
        <v>209</v>
      </c>
      <c r="D220" s="62">
        <v>200</v>
      </c>
      <c r="E220" s="28">
        <v>7495.1</v>
      </c>
    </row>
    <row r="221" spans="1:7">
      <c r="A221" s="67" t="s">
        <v>423</v>
      </c>
      <c r="B221" s="16" t="s">
        <v>174</v>
      </c>
      <c r="C221" s="16" t="s">
        <v>424</v>
      </c>
      <c r="D221" s="16"/>
      <c r="E221" s="28">
        <f>SUM(E222)</f>
        <v>9200</v>
      </c>
      <c r="F221" s="66"/>
    </row>
    <row r="222" spans="1:7" ht="30">
      <c r="A222" s="67" t="s">
        <v>26</v>
      </c>
      <c r="B222" s="16" t="s">
        <v>174</v>
      </c>
      <c r="C222" s="16" t="s">
        <v>424</v>
      </c>
      <c r="D222" s="16" t="s">
        <v>39</v>
      </c>
      <c r="E222" s="28">
        <v>9200</v>
      </c>
      <c r="F222" s="66"/>
    </row>
    <row r="223" spans="1:7">
      <c r="A223" s="45" t="s">
        <v>210</v>
      </c>
      <c r="B223" s="20" t="s">
        <v>211</v>
      </c>
      <c r="C223" s="18"/>
      <c r="D223" s="20"/>
      <c r="E223" s="33">
        <f>E224+E255+E287+E303</f>
        <v>495788</v>
      </c>
    </row>
    <row r="224" spans="1:7">
      <c r="A224" s="45" t="s">
        <v>212</v>
      </c>
      <c r="B224" s="20" t="s">
        <v>213</v>
      </c>
      <c r="C224" s="18"/>
      <c r="D224" s="20"/>
      <c r="E224" s="33">
        <f>E231+E241+E225+E252</f>
        <v>136303.6</v>
      </c>
    </row>
    <row r="225" spans="1:5">
      <c r="A225" s="64" t="s">
        <v>16</v>
      </c>
      <c r="B225" s="16" t="s">
        <v>213</v>
      </c>
      <c r="C225" s="16" t="s">
        <v>17</v>
      </c>
      <c r="D225" s="62"/>
      <c r="E225" s="77">
        <f>E226+E228</f>
        <v>94754.3</v>
      </c>
    </row>
    <row r="226" spans="1:5">
      <c r="A226" s="64" t="s">
        <v>48</v>
      </c>
      <c r="B226" s="16" t="s">
        <v>213</v>
      </c>
      <c r="C226" s="16" t="s">
        <v>49</v>
      </c>
      <c r="D226" s="62"/>
      <c r="E226" s="77">
        <f>E227</f>
        <v>8260.5</v>
      </c>
    </row>
    <row r="227" spans="1:5" ht="30">
      <c r="A227" s="67" t="s">
        <v>26</v>
      </c>
      <c r="B227" s="16" t="s">
        <v>213</v>
      </c>
      <c r="C227" s="16" t="s">
        <v>49</v>
      </c>
      <c r="D227" s="62">
        <v>200</v>
      </c>
      <c r="E227" s="77">
        <v>8260.5</v>
      </c>
    </row>
    <row r="228" spans="1:5" ht="41.25">
      <c r="A228" s="88" t="s">
        <v>439</v>
      </c>
      <c r="B228" s="16" t="s">
        <v>213</v>
      </c>
      <c r="C228" s="16" t="s">
        <v>443</v>
      </c>
      <c r="D228" s="62"/>
      <c r="E228" s="77">
        <f>E229</f>
        <v>86493.8</v>
      </c>
    </row>
    <row r="229" spans="1:5" ht="105">
      <c r="A229" s="86" t="s">
        <v>447</v>
      </c>
      <c r="B229" s="16" t="s">
        <v>213</v>
      </c>
      <c r="C229" s="16" t="s">
        <v>448</v>
      </c>
      <c r="D229" s="62"/>
      <c r="E229" s="77">
        <f>E230</f>
        <v>86493.8</v>
      </c>
    </row>
    <row r="230" spans="1:5" ht="30">
      <c r="A230" s="67" t="s">
        <v>126</v>
      </c>
      <c r="B230" s="16" t="s">
        <v>213</v>
      </c>
      <c r="C230" s="16" t="s">
        <v>448</v>
      </c>
      <c r="D230" s="62">
        <v>400</v>
      </c>
      <c r="E230" s="77">
        <v>86493.8</v>
      </c>
    </row>
    <row r="231" spans="1:5" ht="45">
      <c r="A231" s="42" t="s">
        <v>62</v>
      </c>
      <c r="B231" s="16" t="s">
        <v>213</v>
      </c>
      <c r="C231" s="14" t="s">
        <v>63</v>
      </c>
      <c r="D231" s="62"/>
      <c r="E231" s="28">
        <f>E232+E238</f>
        <v>2437.3000000000002</v>
      </c>
    </row>
    <row r="232" spans="1:5" ht="30">
      <c r="A232" s="42" t="s">
        <v>214</v>
      </c>
      <c r="B232" s="16" t="s">
        <v>213</v>
      </c>
      <c r="C232" s="14" t="s">
        <v>215</v>
      </c>
      <c r="D232" s="62"/>
      <c r="E232" s="28">
        <f>SUM(E235+E233)</f>
        <v>1535</v>
      </c>
    </row>
    <row r="233" spans="1:5">
      <c r="A233" s="89" t="s">
        <v>457</v>
      </c>
      <c r="B233" s="16" t="s">
        <v>213</v>
      </c>
      <c r="C233" s="16" t="s">
        <v>458</v>
      </c>
      <c r="D233" s="62"/>
      <c r="E233" s="28">
        <f>E234</f>
        <v>14.4</v>
      </c>
    </row>
    <row r="234" spans="1:5" ht="30">
      <c r="A234" s="67" t="s">
        <v>126</v>
      </c>
      <c r="B234" s="16" t="s">
        <v>213</v>
      </c>
      <c r="C234" s="16" t="s">
        <v>458</v>
      </c>
      <c r="D234" s="62">
        <v>400</v>
      </c>
      <c r="E234" s="28">
        <v>14.4</v>
      </c>
    </row>
    <row r="235" spans="1:5" ht="30">
      <c r="A235" s="42" t="s">
        <v>216</v>
      </c>
      <c r="B235" s="16" t="s">
        <v>213</v>
      </c>
      <c r="C235" s="14" t="s">
        <v>217</v>
      </c>
      <c r="D235" s="62"/>
      <c r="E235" s="28">
        <f>E236+E237</f>
        <v>1520.6</v>
      </c>
    </row>
    <row r="236" spans="1:5" ht="30">
      <c r="A236" s="43" t="s">
        <v>26</v>
      </c>
      <c r="B236" s="16" t="s">
        <v>213</v>
      </c>
      <c r="C236" s="14" t="s">
        <v>217</v>
      </c>
      <c r="D236" s="62">
        <v>200</v>
      </c>
      <c r="E236" s="28">
        <f>775-775</f>
        <v>0</v>
      </c>
    </row>
    <row r="237" spans="1:5" ht="30">
      <c r="A237" s="43" t="s">
        <v>126</v>
      </c>
      <c r="B237" s="16" t="s">
        <v>213</v>
      </c>
      <c r="C237" s="14" t="s">
        <v>217</v>
      </c>
      <c r="D237" s="62">
        <v>400</v>
      </c>
      <c r="E237" s="28">
        <v>1520.6</v>
      </c>
    </row>
    <row r="238" spans="1:5" ht="45">
      <c r="A238" s="42" t="s">
        <v>64</v>
      </c>
      <c r="B238" s="16" t="s">
        <v>213</v>
      </c>
      <c r="C238" s="14" t="s">
        <v>65</v>
      </c>
      <c r="D238" s="62"/>
      <c r="E238" s="28">
        <f>SUM(E239)</f>
        <v>902.30000000000007</v>
      </c>
    </row>
    <row r="239" spans="1:5">
      <c r="A239" s="42" t="s">
        <v>218</v>
      </c>
      <c r="B239" s="16" t="s">
        <v>213</v>
      </c>
      <c r="C239" s="14" t="s">
        <v>219</v>
      </c>
      <c r="D239" s="62"/>
      <c r="E239" s="28">
        <f>SUM(E240)</f>
        <v>902.30000000000007</v>
      </c>
    </row>
    <row r="240" spans="1:5" ht="30">
      <c r="A240" s="43" t="s">
        <v>26</v>
      </c>
      <c r="B240" s="16" t="s">
        <v>213</v>
      </c>
      <c r="C240" s="14" t="s">
        <v>219</v>
      </c>
      <c r="D240" s="62">
        <v>200</v>
      </c>
      <c r="E240" s="28">
        <f>1007.6-163.9+58.6</f>
        <v>902.30000000000007</v>
      </c>
    </row>
    <row r="241" spans="1:5" ht="60">
      <c r="A241" s="42" t="s">
        <v>415</v>
      </c>
      <c r="B241" s="16" t="s">
        <v>213</v>
      </c>
      <c r="C241" s="14" t="s">
        <v>68</v>
      </c>
      <c r="D241" s="62"/>
      <c r="E241" s="28">
        <f>E242+E249</f>
        <v>38337</v>
      </c>
    </row>
    <row r="242" spans="1:5" ht="45">
      <c r="A242" s="42" t="s">
        <v>220</v>
      </c>
      <c r="B242" s="16" t="s">
        <v>213</v>
      </c>
      <c r="C242" s="14" t="s">
        <v>221</v>
      </c>
      <c r="D242" s="62"/>
      <c r="E242" s="28">
        <f>E243+E245+E247</f>
        <v>24887.3</v>
      </c>
    </row>
    <row r="243" spans="1:5" ht="45">
      <c r="A243" s="42" t="s">
        <v>222</v>
      </c>
      <c r="B243" s="16" t="s">
        <v>213</v>
      </c>
      <c r="C243" s="14" t="s">
        <v>223</v>
      </c>
      <c r="D243" s="62"/>
      <c r="E243" s="28">
        <f>SUM(E244)</f>
        <v>19787.8</v>
      </c>
    </row>
    <row r="244" spans="1:5">
      <c r="A244" s="43" t="s">
        <v>27</v>
      </c>
      <c r="B244" s="16" t="s">
        <v>213</v>
      </c>
      <c r="C244" s="14" t="s">
        <v>223</v>
      </c>
      <c r="D244" s="62">
        <v>800</v>
      </c>
      <c r="E244" s="28">
        <v>19787.8</v>
      </c>
    </row>
    <row r="245" spans="1:5" ht="45">
      <c r="A245" s="43" t="s">
        <v>224</v>
      </c>
      <c r="B245" s="16" t="s">
        <v>213</v>
      </c>
      <c r="C245" s="14" t="s">
        <v>225</v>
      </c>
      <c r="D245" s="62"/>
      <c r="E245" s="28">
        <f>SUM(E246)</f>
        <v>1472.5</v>
      </c>
    </row>
    <row r="246" spans="1:5" ht="30">
      <c r="A246" s="43" t="s">
        <v>26</v>
      </c>
      <c r="B246" s="16" t="s">
        <v>213</v>
      </c>
      <c r="C246" s="14" t="s">
        <v>225</v>
      </c>
      <c r="D246" s="62">
        <v>200</v>
      </c>
      <c r="E246" s="28">
        <v>1472.5</v>
      </c>
    </row>
    <row r="247" spans="1:5" ht="30">
      <c r="A247" s="43" t="s">
        <v>226</v>
      </c>
      <c r="B247" s="16" t="s">
        <v>213</v>
      </c>
      <c r="C247" s="14" t="s">
        <v>227</v>
      </c>
      <c r="D247" s="62"/>
      <c r="E247" s="28">
        <f>SUM(E248)</f>
        <v>3627</v>
      </c>
    </row>
    <row r="248" spans="1:5" ht="30">
      <c r="A248" s="43" t="s">
        <v>26</v>
      </c>
      <c r="B248" s="16" t="s">
        <v>213</v>
      </c>
      <c r="C248" s="14" t="s">
        <v>227</v>
      </c>
      <c r="D248" s="62">
        <v>200</v>
      </c>
      <c r="E248" s="28">
        <v>3627</v>
      </c>
    </row>
    <row r="249" spans="1:5" ht="30">
      <c r="A249" s="43" t="s">
        <v>228</v>
      </c>
      <c r="B249" s="16" t="s">
        <v>213</v>
      </c>
      <c r="C249" s="14" t="s">
        <v>229</v>
      </c>
      <c r="D249" s="62"/>
      <c r="E249" s="28">
        <f>E250</f>
        <v>13449.7</v>
      </c>
    </row>
    <row r="250" spans="1:5" ht="30">
      <c r="A250" s="43" t="s">
        <v>230</v>
      </c>
      <c r="B250" s="16" t="s">
        <v>213</v>
      </c>
      <c r="C250" s="14" t="s">
        <v>231</v>
      </c>
      <c r="D250" s="62"/>
      <c r="E250" s="28">
        <f>SUM(E251)</f>
        <v>13449.7</v>
      </c>
    </row>
    <row r="251" spans="1:5" ht="30">
      <c r="A251" s="43" t="s">
        <v>26</v>
      </c>
      <c r="B251" s="16" t="s">
        <v>213</v>
      </c>
      <c r="C251" s="14" t="s">
        <v>231</v>
      </c>
      <c r="D251" s="62">
        <v>200</v>
      </c>
      <c r="E251" s="28">
        <f>6200+7249.7</f>
        <v>13449.7</v>
      </c>
    </row>
    <row r="252" spans="1:5" ht="60">
      <c r="A252" s="67" t="s">
        <v>473</v>
      </c>
      <c r="B252" s="16" t="s">
        <v>213</v>
      </c>
      <c r="C252" s="16" t="s">
        <v>475</v>
      </c>
      <c r="D252" s="62"/>
      <c r="E252" s="28">
        <f>E253</f>
        <v>775</v>
      </c>
    </row>
    <row r="253" spans="1:5">
      <c r="A253" s="67" t="s">
        <v>474</v>
      </c>
      <c r="B253" s="16" t="s">
        <v>213</v>
      </c>
      <c r="C253" s="16" t="s">
        <v>476</v>
      </c>
      <c r="D253" s="62"/>
      <c r="E253" s="28">
        <f>E254</f>
        <v>775</v>
      </c>
    </row>
    <row r="254" spans="1:5" ht="30">
      <c r="A254" s="67" t="s">
        <v>26</v>
      </c>
      <c r="B254" s="16" t="s">
        <v>213</v>
      </c>
      <c r="C254" s="16" t="s">
        <v>476</v>
      </c>
      <c r="D254" s="62">
        <v>200</v>
      </c>
      <c r="E254" s="28">
        <v>775</v>
      </c>
    </row>
    <row r="255" spans="1:5">
      <c r="A255" s="45" t="s">
        <v>232</v>
      </c>
      <c r="B255" s="20" t="s">
        <v>233</v>
      </c>
      <c r="C255" s="60"/>
      <c r="D255" s="63"/>
      <c r="E255" s="32">
        <f>E257+E261</f>
        <v>50182.5</v>
      </c>
    </row>
    <row r="256" spans="1:5">
      <c r="A256" s="38" t="s">
        <v>16</v>
      </c>
      <c r="B256" s="16" t="s">
        <v>233</v>
      </c>
      <c r="C256" s="14" t="s">
        <v>17</v>
      </c>
      <c r="D256" s="63"/>
      <c r="E256" s="28">
        <f>E257</f>
        <v>12463.1</v>
      </c>
    </row>
    <row r="257" spans="1:5">
      <c r="A257" s="40" t="s">
        <v>34</v>
      </c>
      <c r="B257" s="16" t="s">
        <v>233</v>
      </c>
      <c r="C257" s="14" t="s">
        <v>35</v>
      </c>
      <c r="D257" s="62"/>
      <c r="E257" s="28">
        <f>SUM(E258)</f>
        <v>12463.1</v>
      </c>
    </row>
    <row r="258" spans="1:5" ht="45">
      <c r="A258" s="40" t="s">
        <v>234</v>
      </c>
      <c r="B258" s="16" t="s">
        <v>233</v>
      </c>
      <c r="C258" s="14" t="s">
        <v>235</v>
      </c>
      <c r="D258" s="62"/>
      <c r="E258" s="28">
        <f>SUM(E259)</f>
        <v>12463.1</v>
      </c>
    </row>
    <row r="259" spans="1:5" ht="135">
      <c r="A259" s="47" t="s">
        <v>236</v>
      </c>
      <c r="B259" s="16" t="s">
        <v>233</v>
      </c>
      <c r="C259" s="16" t="s">
        <v>235</v>
      </c>
      <c r="D259" s="62"/>
      <c r="E259" s="28">
        <f>SUM(E260)</f>
        <v>12463.1</v>
      </c>
    </row>
    <row r="260" spans="1:5">
      <c r="A260" s="43" t="s">
        <v>27</v>
      </c>
      <c r="B260" s="16" t="s">
        <v>233</v>
      </c>
      <c r="C260" s="16" t="s">
        <v>235</v>
      </c>
      <c r="D260" s="62">
        <v>800</v>
      </c>
      <c r="E260" s="28">
        <v>12463.1</v>
      </c>
    </row>
    <row r="261" spans="1:5" ht="60">
      <c r="A261" s="42" t="s">
        <v>415</v>
      </c>
      <c r="B261" s="16" t="s">
        <v>233</v>
      </c>
      <c r="C261" s="14" t="s">
        <v>68</v>
      </c>
      <c r="D261" s="62"/>
      <c r="E261" s="28">
        <f>SUM(E262)</f>
        <v>37719.4</v>
      </c>
    </row>
    <row r="262" spans="1:5" ht="45">
      <c r="A262" s="48" t="s">
        <v>220</v>
      </c>
      <c r="B262" s="16" t="s">
        <v>233</v>
      </c>
      <c r="C262" s="14" t="s">
        <v>221</v>
      </c>
      <c r="D262" s="62"/>
      <c r="E262" s="28">
        <f>E263+E265+E267+E269+E281+E283+E285+E271+E273+E275+E277+E279</f>
        <v>37719.4</v>
      </c>
    </row>
    <row r="263" spans="1:5">
      <c r="A263" s="48" t="s">
        <v>237</v>
      </c>
      <c r="B263" s="16" t="s">
        <v>233</v>
      </c>
      <c r="C263" s="14" t="s">
        <v>238</v>
      </c>
      <c r="D263" s="62"/>
      <c r="E263" s="28">
        <f>SUM(E264)</f>
        <v>1937.5</v>
      </c>
    </row>
    <row r="264" spans="1:5" ht="30">
      <c r="A264" s="43" t="s">
        <v>126</v>
      </c>
      <c r="B264" s="16" t="s">
        <v>233</v>
      </c>
      <c r="C264" s="14" t="s">
        <v>238</v>
      </c>
      <c r="D264" s="62">
        <v>400</v>
      </c>
      <c r="E264" s="28">
        <v>1937.5</v>
      </c>
    </row>
    <row r="265" spans="1:5" ht="30">
      <c r="A265" s="50" t="s">
        <v>239</v>
      </c>
      <c r="B265" s="16" t="s">
        <v>233</v>
      </c>
      <c r="C265" s="14" t="s">
        <v>240</v>
      </c>
      <c r="D265" s="62"/>
      <c r="E265" s="28">
        <f>SUM(E266)</f>
        <v>2612.1999999999998</v>
      </c>
    </row>
    <row r="266" spans="1:5" ht="30">
      <c r="A266" s="43" t="s">
        <v>126</v>
      </c>
      <c r="B266" s="16" t="s">
        <v>233</v>
      </c>
      <c r="C266" s="14" t="s">
        <v>240</v>
      </c>
      <c r="D266" s="62">
        <v>400</v>
      </c>
      <c r="E266" s="28">
        <f>775+1837.2</f>
        <v>2612.1999999999998</v>
      </c>
    </row>
    <row r="267" spans="1:5" ht="30">
      <c r="A267" s="42" t="s">
        <v>241</v>
      </c>
      <c r="B267" s="16" t="s">
        <v>233</v>
      </c>
      <c r="C267" s="14" t="s">
        <v>242</v>
      </c>
      <c r="D267" s="62"/>
      <c r="E267" s="28">
        <f>SUM(E268)</f>
        <v>775</v>
      </c>
    </row>
    <row r="268" spans="1:5" ht="30">
      <c r="A268" s="43" t="s">
        <v>126</v>
      </c>
      <c r="B268" s="16" t="s">
        <v>233</v>
      </c>
      <c r="C268" s="14" t="s">
        <v>242</v>
      </c>
      <c r="D268" s="62">
        <v>400</v>
      </c>
      <c r="E268" s="28">
        <v>775</v>
      </c>
    </row>
    <row r="269" spans="1:5" ht="30">
      <c r="A269" s="67" t="s">
        <v>478</v>
      </c>
      <c r="B269" s="16" t="s">
        <v>233</v>
      </c>
      <c r="C269" s="14" t="s">
        <v>244</v>
      </c>
      <c r="D269" s="62"/>
      <c r="E269" s="28">
        <f>SUM(E270)</f>
        <v>5425</v>
      </c>
    </row>
    <row r="270" spans="1:5" ht="30">
      <c r="A270" s="43" t="s">
        <v>126</v>
      </c>
      <c r="B270" s="16" t="s">
        <v>233</v>
      </c>
      <c r="C270" s="14" t="s">
        <v>244</v>
      </c>
      <c r="D270" s="62">
        <v>400</v>
      </c>
      <c r="E270" s="28">
        <v>5425</v>
      </c>
    </row>
    <row r="271" spans="1:5" ht="30">
      <c r="A271" s="67" t="s">
        <v>459</v>
      </c>
      <c r="B271" s="16" t="s">
        <v>233</v>
      </c>
      <c r="C271" s="16" t="s">
        <v>463</v>
      </c>
      <c r="D271" s="62"/>
      <c r="E271" s="28">
        <f>E272</f>
        <v>1906.2</v>
      </c>
    </row>
    <row r="272" spans="1:5" ht="30">
      <c r="A272" s="67" t="s">
        <v>126</v>
      </c>
      <c r="B272" s="16" t="s">
        <v>233</v>
      </c>
      <c r="C272" s="16" t="s">
        <v>463</v>
      </c>
      <c r="D272" s="62">
        <v>400</v>
      </c>
      <c r="E272" s="28">
        <v>1906.2</v>
      </c>
    </row>
    <row r="273" spans="1:5" ht="45">
      <c r="A273" s="67" t="s">
        <v>460</v>
      </c>
      <c r="B273" s="16" t="s">
        <v>233</v>
      </c>
      <c r="C273" s="16" t="s">
        <v>464</v>
      </c>
      <c r="D273" s="62"/>
      <c r="E273" s="28">
        <f>E274</f>
        <v>366.6</v>
      </c>
    </row>
    <row r="274" spans="1:5" ht="30">
      <c r="A274" s="67" t="s">
        <v>126</v>
      </c>
      <c r="B274" s="16" t="s">
        <v>233</v>
      </c>
      <c r="C274" s="16" t="s">
        <v>464</v>
      </c>
      <c r="D274" s="62">
        <v>400</v>
      </c>
      <c r="E274" s="28">
        <v>366.6</v>
      </c>
    </row>
    <row r="275" spans="1:5" ht="30">
      <c r="A275" s="67" t="s">
        <v>461</v>
      </c>
      <c r="B275" s="16" t="s">
        <v>233</v>
      </c>
      <c r="C275" s="16" t="s">
        <v>465</v>
      </c>
      <c r="D275" s="62"/>
      <c r="E275" s="28">
        <f>E276</f>
        <v>1600.3</v>
      </c>
    </row>
    <row r="276" spans="1:5" ht="30">
      <c r="A276" s="67" t="s">
        <v>126</v>
      </c>
      <c r="B276" s="16" t="s">
        <v>233</v>
      </c>
      <c r="C276" s="16" t="s">
        <v>465</v>
      </c>
      <c r="D276" s="62">
        <v>400</v>
      </c>
      <c r="E276" s="28">
        <v>1600.3</v>
      </c>
    </row>
    <row r="277" spans="1:5" ht="30">
      <c r="A277" s="67" t="s">
        <v>462</v>
      </c>
      <c r="B277" s="16" t="s">
        <v>233</v>
      </c>
      <c r="C277" s="16" t="s">
        <v>466</v>
      </c>
      <c r="D277" s="62"/>
      <c r="E277" s="28">
        <f>E278</f>
        <v>330.5</v>
      </c>
    </row>
    <row r="278" spans="1:5" ht="30">
      <c r="A278" s="67" t="s">
        <v>126</v>
      </c>
      <c r="B278" s="16" t="s">
        <v>233</v>
      </c>
      <c r="C278" s="16" t="s">
        <v>466</v>
      </c>
      <c r="D278" s="62">
        <v>400</v>
      </c>
      <c r="E278" s="28">
        <v>330.5</v>
      </c>
    </row>
    <row r="279" spans="1:5">
      <c r="A279" s="67" t="s">
        <v>467</v>
      </c>
      <c r="B279" s="16" t="s">
        <v>233</v>
      </c>
      <c r="C279" s="16" t="s">
        <v>468</v>
      </c>
      <c r="D279" s="62"/>
      <c r="E279" s="28">
        <f>E280</f>
        <v>500</v>
      </c>
    </row>
    <row r="280" spans="1:5" ht="30">
      <c r="A280" s="67" t="s">
        <v>126</v>
      </c>
      <c r="B280" s="16" t="s">
        <v>233</v>
      </c>
      <c r="C280" s="16" t="s">
        <v>468</v>
      </c>
      <c r="D280" s="62">
        <v>400</v>
      </c>
      <c r="E280" s="28">
        <v>500</v>
      </c>
    </row>
    <row r="281" spans="1:5" ht="30">
      <c r="A281" s="42" t="s">
        <v>245</v>
      </c>
      <c r="B281" s="16" t="s">
        <v>233</v>
      </c>
      <c r="C281" s="14" t="s">
        <v>246</v>
      </c>
      <c r="D281" s="62"/>
      <c r="E281" s="28">
        <f>SUM(E282)</f>
        <v>7888.3</v>
      </c>
    </row>
    <row r="282" spans="1:5">
      <c r="A282" s="43" t="s">
        <v>27</v>
      </c>
      <c r="B282" s="16" t="s">
        <v>233</v>
      </c>
      <c r="C282" s="14" t="s">
        <v>246</v>
      </c>
      <c r="D282" s="62">
        <v>800</v>
      </c>
      <c r="E282" s="28">
        <v>7888.3</v>
      </c>
    </row>
    <row r="283" spans="1:5" ht="45">
      <c r="A283" s="42" t="s">
        <v>247</v>
      </c>
      <c r="B283" s="16" t="s">
        <v>233</v>
      </c>
      <c r="C283" s="14" t="s">
        <v>248</v>
      </c>
      <c r="D283" s="62"/>
      <c r="E283" s="28">
        <f>SUM(E284)</f>
        <v>1843</v>
      </c>
    </row>
    <row r="284" spans="1:5">
      <c r="A284" s="43" t="s">
        <v>27</v>
      </c>
      <c r="B284" s="16" t="s">
        <v>233</v>
      </c>
      <c r="C284" s="14" t="s">
        <v>248</v>
      </c>
      <c r="D284" s="62">
        <v>800</v>
      </c>
      <c r="E284" s="28">
        <v>1843</v>
      </c>
    </row>
    <row r="285" spans="1:5" ht="180">
      <c r="A285" s="90" t="s">
        <v>435</v>
      </c>
      <c r="B285" s="16" t="s">
        <v>233</v>
      </c>
      <c r="C285" s="16" t="s">
        <v>436</v>
      </c>
      <c r="D285" s="62"/>
      <c r="E285" s="28">
        <f>E286</f>
        <v>12534.8</v>
      </c>
    </row>
    <row r="286" spans="1:5" ht="30">
      <c r="A286" s="67" t="s">
        <v>126</v>
      </c>
      <c r="B286" s="16" t="s">
        <v>233</v>
      </c>
      <c r="C286" s="16" t="s">
        <v>436</v>
      </c>
      <c r="D286" s="62">
        <v>400</v>
      </c>
      <c r="E286" s="28">
        <v>12534.8</v>
      </c>
    </row>
    <row r="287" spans="1:5">
      <c r="A287" s="45" t="s">
        <v>249</v>
      </c>
      <c r="B287" s="20" t="s">
        <v>250</v>
      </c>
      <c r="C287" s="19"/>
      <c r="D287" s="63"/>
      <c r="E287" s="32">
        <f>SUM(E289)+E291</f>
        <v>208831.9</v>
      </c>
    </row>
    <row r="288" spans="1:5">
      <c r="A288" s="38" t="s">
        <v>16</v>
      </c>
      <c r="B288" s="16" t="s">
        <v>250</v>
      </c>
      <c r="C288" s="14" t="s">
        <v>17</v>
      </c>
      <c r="D288" s="63"/>
      <c r="E288" s="28">
        <f>E289</f>
        <v>12931.3</v>
      </c>
    </row>
    <row r="289" spans="1:5" ht="30">
      <c r="A289" s="43" t="s">
        <v>251</v>
      </c>
      <c r="B289" s="16" t="s">
        <v>250</v>
      </c>
      <c r="C289" s="14" t="s">
        <v>252</v>
      </c>
      <c r="D289" s="62"/>
      <c r="E289" s="28">
        <f>SUM(E290)</f>
        <v>12931.3</v>
      </c>
    </row>
    <row r="290" spans="1:5">
      <c r="A290" s="43" t="s">
        <v>27</v>
      </c>
      <c r="B290" s="16" t="s">
        <v>250</v>
      </c>
      <c r="C290" s="14" t="s">
        <v>252</v>
      </c>
      <c r="D290" s="62">
        <v>800</v>
      </c>
      <c r="E290" s="28">
        <v>12931.3</v>
      </c>
    </row>
    <row r="291" spans="1:5" ht="60">
      <c r="A291" s="42" t="s">
        <v>415</v>
      </c>
      <c r="B291" s="16" t="s">
        <v>250</v>
      </c>
      <c r="C291" s="14" t="s">
        <v>68</v>
      </c>
      <c r="D291" s="62"/>
      <c r="E291" s="28">
        <f>SUM(E292)</f>
        <v>195900.6</v>
      </c>
    </row>
    <row r="292" spans="1:5" ht="30">
      <c r="A292" s="42" t="s">
        <v>169</v>
      </c>
      <c r="B292" s="16" t="s">
        <v>250</v>
      </c>
      <c r="C292" s="14" t="s">
        <v>170</v>
      </c>
      <c r="D292" s="62"/>
      <c r="E292" s="28">
        <f>SUM(E293+E295+E297+E299+E301)</f>
        <v>195900.6</v>
      </c>
    </row>
    <row r="293" spans="1:5">
      <c r="A293" s="48" t="s">
        <v>253</v>
      </c>
      <c r="B293" s="16" t="s">
        <v>250</v>
      </c>
      <c r="C293" s="15" t="s">
        <v>254</v>
      </c>
      <c r="D293" s="62"/>
      <c r="E293" s="28">
        <f>SUM(E294)</f>
        <v>44084.3</v>
      </c>
    </row>
    <row r="294" spans="1:5" ht="30">
      <c r="A294" s="43" t="s">
        <v>26</v>
      </c>
      <c r="B294" s="16" t="s">
        <v>250</v>
      </c>
      <c r="C294" s="15" t="s">
        <v>254</v>
      </c>
      <c r="D294" s="62">
        <v>200</v>
      </c>
      <c r="E294" s="28">
        <v>44084.3</v>
      </c>
    </row>
    <row r="295" spans="1:5" ht="45">
      <c r="A295" s="51" t="s">
        <v>255</v>
      </c>
      <c r="B295" s="16" t="s">
        <v>250</v>
      </c>
      <c r="C295" s="15" t="s">
        <v>256</v>
      </c>
      <c r="D295" s="62"/>
      <c r="E295" s="28">
        <f>SUM(E296)</f>
        <v>38750</v>
      </c>
    </row>
    <row r="296" spans="1:5">
      <c r="A296" s="43" t="s">
        <v>27</v>
      </c>
      <c r="B296" s="16" t="s">
        <v>250</v>
      </c>
      <c r="C296" s="15" t="s">
        <v>256</v>
      </c>
      <c r="D296" s="62">
        <v>800</v>
      </c>
      <c r="E296" s="28">
        <v>38750</v>
      </c>
    </row>
    <row r="297" spans="1:5" ht="45">
      <c r="A297" s="42" t="s">
        <v>257</v>
      </c>
      <c r="B297" s="16" t="s">
        <v>250</v>
      </c>
      <c r="C297" s="14" t="s">
        <v>258</v>
      </c>
      <c r="D297" s="62"/>
      <c r="E297" s="28">
        <f>SUM(E298)</f>
        <v>29067.9</v>
      </c>
    </row>
    <row r="298" spans="1:5">
      <c r="A298" s="43" t="s">
        <v>27</v>
      </c>
      <c r="B298" s="16" t="s">
        <v>250</v>
      </c>
      <c r="C298" s="14" t="s">
        <v>258</v>
      </c>
      <c r="D298" s="62">
        <v>800</v>
      </c>
      <c r="E298" s="28">
        <v>29067.9</v>
      </c>
    </row>
    <row r="299" spans="1:5" ht="90">
      <c r="A299" s="49" t="s">
        <v>259</v>
      </c>
      <c r="B299" s="16" t="s">
        <v>250</v>
      </c>
      <c r="C299" s="14" t="s">
        <v>260</v>
      </c>
      <c r="D299" s="62"/>
      <c r="E299" s="28">
        <f>SUM(E300)</f>
        <v>72373.399999999994</v>
      </c>
    </row>
    <row r="300" spans="1:5">
      <c r="A300" s="43" t="s">
        <v>27</v>
      </c>
      <c r="B300" s="16" t="s">
        <v>250</v>
      </c>
      <c r="C300" s="14" t="s">
        <v>260</v>
      </c>
      <c r="D300" s="62">
        <v>800</v>
      </c>
      <c r="E300" s="28">
        <v>72373.399999999994</v>
      </c>
    </row>
    <row r="301" spans="1:5">
      <c r="A301" s="42" t="s">
        <v>261</v>
      </c>
      <c r="B301" s="16" t="s">
        <v>250</v>
      </c>
      <c r="C301" s="14" t="s">
        <v>262</v>
      </c>
      <c r="D301" s="62"/>
      <c r="E301" s="28">
        <f>SUM(E302)</f>
        <v>11625</v>
      </c>
    </row>
    <row r="302" spans="1:5" ht="30">
      <c r="A302" s="43" t="s">
        <v>26</v>
      </c>
      <c r="B302" s="16" t="s">
        <v>250</v>
      </c>
      <c r="C302" s="14" t="s">
        <v>262</v>
      </c>
      <c r="D302" s="62">
        <v>200</v>
      </c>
      <c r="E302" s="28">
        <v>11625</v>
      </c>
    </row>
    <row r="303" spans="1:5" ht="28.5">
      <c r="A303" s="45" t="s">
        <v>263</v>
      </c>
      <c r="B303" s="20" t="s">
        <v>264</v>
      </c>
      <c r="C303" s="60"/>
      <c r="D303" s="63"/>
      <c r="E303" s="32">
        <f>E304+E310+E316</f>
        <v>100470</v>
      </c>
    </row>
    <row r="304" spans="1:5" ht="60">
      <c r="A304" s="38" t="s">
        <v>265</v>
      </c>
      <c r="B304" s="10" t="s">
        <v>264</v>
      </c>
      <c r="C304" s="11" t="s">
        <v>68</v>
      </c>
      <c r="D304" s="12"/>
      <c r="E304" s="24">
        <f>SUM(E305)</f>
        <v>32371.899999999998</v>
      </c>
    </row>
    <row r="305" spans="1:5" ht="75">
      <c r="A305" s="38" t="s">
        <v>266</v>
      </c>
      <c r="B305" s="10" t="s">
        <v>264</v>
      </c>
      <c r="C305" s="11" t="s">
        <v>267</v>
      </c>
      <c r="D305" s="12"/>
      <c r="E305" s="24">
        <f>SUM(E306)</f>
        <v>32371.899999999998</v>
      </c>
    </row>
    <row r="306" spans="1:5" ht="45">
      <c r="A306" s="41" t="s">
        <v>32</v>
      </c>
      <c r="B306" s="10" t="s">
        <v>264</v>
      </c>
      <c r="C306" s="11" t="s">
        <v>268</v>
      </c>
      <c r="D306" s="12"/>
      <c r="E306" s="24">
        <f>SUM(E307:E309)</f>
        <v>32371.899999999998</v>
      </c>
    </row>
    <row r="307" spans="1:5" ht="60">
      <c r="A307" s="38" t="s">
        <v>13</v>
      </c>
      <c r="B307" s="10" t="s">
        <v>264</v>
      </c>
      <c r="C307" s="11" t="s">
        <v>268</v>
      </c>
      <c r="D307" s="12">
        <v>100</v>
      </c>
      <c r="E307" s="24">
        <f>30637.1-40.5</f>
        <v>30596.6</v>
      </c>
    </row>
    <row r="308" spans="1:5" ht="30">
      <c r="A308" s="38" t="s">
        <v>26</v>
      </c>
      <c r="B308" s="10" t="s">
        <v>264</v>
      </c>
      <c r="C308" s="11" t="s">
        <v>268</v>
      </c>
      <c r="D308" s="12">
        <v>200</v>
      </c>
      <c r="E308" s="24">
        <f>1676.8+56</f>
        <v>1732.8</v>
      </c>
    </row>
    <row r="309" spans="1:5">
      <c r="A309" s="40" t="s">
        <v>27</v>
      </c>
      <c r="B309" s="10" t="s">
        <v>264</v>
      </c>
      <c r="C309" s="11" t="s">
        <v>268</v>
      </c>
      <c r="D309" s="12">
        <v>800</v>
      </c>
      <c r="E309" s="24">
        <f>70-27.5</f>
        <v>42.5</v>
      </c>
    </row>
    <row r="310" spans="1:5" ht="45">
      <c r="A310" s="40" t="s">
        <v>92</v>
      </c>
      <c r="B310" s="16" t="s">
        <v>264</v>
      </c>
      <c r="C310" s="14" t="s">
        <v>93</v>
      </c>
      <c r="D310" s="62"/>
      <c r="E310" s="28">
        <f>SUM(E311)</f>
        <v>14647</v>
      </c>
    </row>
    <row r="311" spans="1:5" ht="30">
      <c r="A311" s="40" t="s">
        <v>122</v>
      </c>
      <c r="B311" s="16" t="s">
        <v>264</v>
      </c>
      <c r="C311" s="14" t="s">
        <v>123</v>
      </c>
      <c r="D311" s="62"/>
      <c r="E311" s="28">
        <f>SUM(E312+E314)</f>
        <v>14647</v>
      </c>
    </row>
    <row r="312" spans="1:5" ht="30">
      <c r="A312" s="40" t="s">
        <v>418</v>
      </c>
      <c r="B312" s="16" t="s">
        <v>264</v>
      </c>
      <c r="C312" s="14" t="s">
        <v>269</v>
      </c>
      <c r="D312" s="62"/>
      <c r="E312" s="28">
        <f>SUM(E313)</f>
        <v>14000</v>
      </c>
    </row>
    <row r="313" spans="1:5" ht="30">
      <c r="A313" s="43" t="s">
        <v>126</v>
      </c>
      <c r="B313" s="16" t="s">
        <v>264</v>
      </c>
      <c r="C313" s="14" t="s">
        <v>269</v>
      </c>
      <c r="D313" s="62">
        <v>400</v>
      </c>
      <c r="E313" s="28">
        <f>14647-647</f>
        <v>14000</v>
      </c>
    </row>
    <row r="314" spans="1:5">
      <c r="A314" s="67" t="s">
        <v>469</v>
      </c>
      <c r="B314" s="16" t="s">
        <v>264</v>
      </c>
      <c r="C314" s="16" t="s">
        <v>470</v>
      </c>
      <c r="D314" s="62"/>
      <c r="E314" s="28">
        <f>E315</f>
        <v>647</v>
      </c>
    </row>
    <row r="315" spans="1:5" ht="30">
      <c r="A315" s="67" t="s">
        <v>126</v>
      </c>
      <c r="B315" s="16" t="s">
        <v>264</v>
      </c>
      <c r="C315" s="16" t="s">
        <v>470</v>
      </c>
      <c r="D315" s="62">
        <v>400</v>
      </c>
      <c r="E315" s="28">
        <v>647</v>
      </c>
    </row>
    <row r="316" spans="1:5" ht="60">
      <c r="A316" s="42" t="s">
        <v>270</v>
      </c>
      <c r="B316" s="16" t="s">
        <v>264</v>
      </c>
      <c r="C316" s="14" t="s">
        <v>208</v>
      </c>
      <c r="D316" s="62"/>
      <c r="E316" s="28">
        <f>SUM(E317)</f>
        <v>53451.1</v>
      </c>
    </row>
    <row r="317" spans="1:5" ht="30">
      <c r="A317" s="43" t="s">
        <v>66</v>
      </c>
      <c r="B317" s="16" t="s">
        <v>264</v>
      </c>
      <c r="C317" s="15" t="s">
        <v>271</v>
      </c>
      <c r="D317" s="62"/>
      <c r="E317" s="28">
        <f>SUM(E318:E320)</f>
        <v>53451.1</v>
      </c>
    </row>
    <row r="318" spans="1:5" ht="60">
      <c r="A318" s="43" t="s">
        <v>13</v>
      </c>
      <c r="B318" s="16" t="s">
        <v>264</v>
      </c>
      <c r="C318" s="14" t="s">
        <v>271</v>
      </c>
      <c r="D318" s="62">
        <v>100</v>
      </c>
      <c r="E318" s="28">
        <v>33827.4</v>
      </c>
    </row>
    <row r="319" spans="1:5" ht="30">
      <c r="A319" s="43" t="s">
        <v>26</v>
      </c>
      <c r="B319" s="16" t="s">
        <v>264</v>
      </c>
      <c r="C319" s="14" t="s">
        <v>271</v>
      </c>
      <c r="D319" s="62">
        <v>200</v>
      </c>
      <c r="E319" s="28">
        <v>5109.7</v>
      </c>
    </row>
    <row r="320" spans="1:5">
      <c r="A320" s="40" t="s">
        <v>27</v>
      </c>
      <c r="B320" s="16" t="s">
        <v>264</v>
      </c>
      <c r="C320" s="14" t="s">
        <v>271</v>
      </c>
      <c r="D320" s="62">
        <v>800</v>
      </c>
      <c r="E320" s="28">
        <v>14514</v>
      </c>
    </row>
    <row r="321" spans="1:5">
      <c r="A321" s="52" t="s">
        <v>272</v>
      </c>
      <c r="B321" s="7" t="s">
        <v>273</v>
      </c>
      <c r="C321" s="8"/>
      <c r="D321" s="9"/>
      <c r="E321" s="31">
        <f>+E322+E335+E365+E350</f>
        <v>1828799.7000000002</v>
      </c>
    </row>
    <row r="322" spans="1:5">
      <c r="A322" s="37" t="s">
        <v>274</v>
      </c>
      <c r="B322" s="7" t="s">
        <v>275</v>
      </c>
      <c r="C322" s="8"/>
      <c r="D322" s="9"/>
      <c r="E322" s="31">
        <f>SUM(E323)</f>
        <v>655960.1</v>
      </c>
    </row>
    <row r="323" spans="1:5" ht="30">
      <c r="A323" s="38" t="s">
        <v>276</v>
      </c>
      <c r="B323" s="10" t="s">
        <v>275</v>
      </c>
      <c r="C323" s="11" t="s">
        <v>297</v>
      </c>
      <c r="D323" s="12"/>
      <c r="E323" s="24">
        <f>SUM(E324)</f>
        <v>655960.1</v>
      </c>
    </row>
    <row r="324" spans="1:5" ht="30">
      <c r="A324" s="39" t="s">
        <v>278</v>
      </c>
      <c r="B324" s="10" t="s">
        <v>275</v>
      </c>
      <c r="C324" s="11" t="s">
        <v>312</v>
      </c>
      <c r="D324" s="12"/>
      <c r="E324" s="24">
        <f>SUM(E325+E333)+E329+E331+E327</f>
        <v>655960.1</v>
      </c>
    </row>
    <row r="325" spans="1:5" ht="30">
      <c r="A325" s="39" t="s">
        <v>52</v>
      </c>
      <c r="B325" s="10" t="s">
        <v>275</v>
      </c>
      <c r="C325" s="11" t="s">
        <v>280</v>
      </c>
      <c r="D325" s="12"/>
      <c r="E325" s="24">
        <f>E326</f>
        <v>307441.40000000002</v>
      </c>
    </row>
    <row r="326" spans="1:5" ht="30">
      <c r="A326" s="38" t="s">
        <v>77</v>
      </c>
      <c r="B326" s="10" t="s">
        <v>275</v>
      </c>
      <c r="C326" s="11" t="s">
        <v>280</v>
      </c>
      <c r="D326" s="12">
        <v>600</v>
      </c>
      <c r="E326" s="24">
        <f>291918.7+15522.7</f>
        <v>307441.40000000002</v>
      </c>
    </row>
    <row r="327" spans="1:5">
      <c r="A327" s="64" t="s">
        <v>286</v>
      </c>
      <c r="B327" s="10" t="s">
        <v>275</v>
      </c>
      <c r="C327" s="22" t="s">
        <v>287</v>
      </c>
      <c r="D327" s="12"/>
      <c r="E327" s="24">
        <f>E328</f>
        <v>846.1</v>
      </c>
    </row>
    <row r="328" spans="1:5" ht="30">
      <c r="A328" s="91" t="s">
        <v>126</v>
      </c>
      <c r="B328" s="10" t="s">
        <v>275</v>
      </c>
      <c r="C328" s="22" t="s">
        <v>287</v>
      </c>
      <c r="D328" s="12">
        <v>400</v>
      </c>
      <c r="E328" s="24">
        <v>846.1</v>
      </c>
    </row>
    <row r="329" spans="1:5" ht="30">
      <c r="A329" s="43" t="s">
        <v>313</v>
      </c>
      <c r="B329" s="16" t="s">
        <v>275</v>
      </c>
      <c r="C329" s="22" t="s">
        <v>314</v>
      </c>
      <c r="D329" s="62"/>
      <c r="E329" s="28">
        <f>SUM(E330)</f>
        <v>387.5</v>
      </c>
    </row>
    <row r="330" spans="1:5" ht="30">
      <c r="A330" s="43" t="s">
        <v>126</v>
      </c>
      <c r="B330" s="16" t="s">
        <v>275</v>
      </c>
      <c r="C330" s="22" t="s">
        <v>314</v>
      </c>
      <c r="D330" s="62">
        <v>400</v>
      </c>
      <c r="E330" s="28">
        <v>387.5</v>
      </c>
    </row>
    <row r="331" spans="1:5">
      <c r="A331" s="67" t="s">
        <v>471</v>
      </c>
      <c r="B331" s="16" t="s">
        <v>275</v>
      </c>
      <c r="C331" s="16" t="s">
        <v>472</v>
      </c>
      <c r="D331" s="62"/>
      <c r="E331" s="28">
        <f>E332</f>
        <v>322.60000000000002</v>
      </c>
    </row>
    <row r="332" spans="1:5" ht="30">
      <c r="A332" s="67" t="s">
        <v>126</v>
      </c>
      <c r="B332" s="16" t="s">
        <v>275</v>
      </c>
      <c r="C332" s="16" t="s">
        <v>472</v>
      </c>
      <c r="D332" s="62">
        <v>400</v>
      </c>
      <c r="E332" s="28">
        <v>322.60000000000002</v>
      </c>
    </row>
    <row r="333" spans="1:5" ht="105">
      <c r="A333" s="39" t="s">
        <v>281</v>
      </c>
      <c r="B333" s="10" t="s">
        <v>275</v>
      </c>
      <c r="C333" s="11" t="s">
        <v>282</v>
      </c>
      <c r="D333" s="12"/>
      <c r="E333" s="24">
        <f>E334</f>
        <v>346962.5</v>
      </c>
    </row>
    <row r="334" spans="1:5" ht="30">
      <c r="A334" s="38" t="s">
        <v>77</v>
      </c>
      <c r="B334" s="10" t="s">
        <v>275</v>
      </c>
      <c r="C334" s="11" t="s">
        <v>282</v>
      </c>
      <c r="D334" s="10" t="s">
        <v>283</v>
      </c>
      <c r="E334" s="24">
        <f>319403.4+27559.1</f>
        <v>346962.5</v>
      </c>
    </row>
    <row r="335" spans="1:5">
      <c r="A335" s="37" t="s">
        <v>284</v>
      </c>
      <c r="B335" s="7" t="s">
        <v>285</v>
      </c>
      <c r="C335" s="8"/>
      <c r="D335" s="9"/>
      <c r="E335" s="31">
        <f>SUM(E336,E346)</f>
        <v>1085939.5</v>
      </c>
    </row>
    <row r="336" spans="1:5" ht="30">
      <c r="A336" s="38" t="s">
        <v>276</v>
      </c>
      <c r="B336" s="10" t="s">
        <v>285</v>
      </c>
      <c r="C336" s="11" t="s">
        <v>277</v>
      </c>
      <c r="D336" s="12"/>
      <c r="E336" s="24">
        <f>SUM(E337)</f>
        <v>1029088.6</v>
      </c>
    </row>
    <row r="337" spans="1:5" ht="30">
      <c r="A337" s="39" t="s">
        <v>278</v>
      </c>
      <c r="B337" s="10" t="s">
        <v>285</v>
      </c>
      <c r="C337" s="11" t="s">
        <v>279</v>
      </c>
      <c r="D337" s="12"/>
      <c r="E337" s="24">
        <f>SUM(E338+E340+E342+E344)</f>
        <v>1029088.6</v>
      </c>
    </row>
    <row r="338" spans="1:5" ht="30">
      <c r="A338" s="39" t="s">
        <v>52</v>
      </c>
      <c r="B338" s="10" t="s">
        <v>285</v>
      </c>
      <c r="C338" s="22" t="s">
        <v>280</v>
      </c>
      <c r="D338" s="12"/>
      <c r="E338" s="24">
        <f>E339</f>
        <v>362565.5</v>
      </c>
    </row>
    <row r="339" spans="1:5" ht="30">
      <c r="A339" s="38" t="s">
        <v>77</v>
      </c>
      <c r="B339" s="10" t="s">
        <v>285</v>
      </c>
      <c r="C339" s="22" t="s">
        <v>280</v>
      </c>
      <c r="D339" s="12">
        <v>600</v>
      </c>
      <c r="E339" s="24">
        <f>377290.5-14725</f>
        <v>362565.5</v>
      </c>
    </row>
    <row r="340" spans="1:5">
      <c r="A340" s="38" t="s">
        <v>286</v>
      </c>
      <c r="B340" s="10" t="s">
        <v>285</v>
      </c>
      <c r="C340" s="22" t="s">
        <v>287</v>
      </c>
      <c r="D340" s="12"/>
      <c r="E340" s="24">
        <f>E341</f>
        <v>39625</v>
      </c>
    </row>
    <row r="341" spans="1:5" ht="30">
      <c r="A341" s="53" t="s">
        <v>126</v>
      </c>
      <c r="B341" s="10" t="s">
        <v>285</v>
      </c>
      <c r="C341" s="22" t="s">
        <v>287</v>
      </c>
      <c r="D341" s="12">
        <v>400</v>
      </c>
      <c r="E341" s="24">
        <f>37625+2000</f>
        <v>39625</v>
      </c>
    </row>
    <row r="342" spans="1:5" ht="135">
      <c r="A342" s="38" t="s">
        <v>288</v>
      </c>
      <c r="B342" s="10" t="s">
        <v>285</v>
      </c>
      <c r="C342" s="11" t="s">
        <v>289</v>
      </c>
      <c r="D342" s="11"/>
      <c r="E342" s="24">
        <f>E343</f>
        <v>626898.1</v>
      </c>
    </row>
    <row r="343" spans="1:5" ht="30">
      <c r="A343" s="38" t="s">
        <v>77</v>
      </c>
      <c r="B343" s="10" t="s">
        <v>285</v>
      </c>
      <c r="C343" s="11" t="s">
        <v>289</v>
      </c>
      <c r="D343" s="11" t="s">
        <v>283</v>
      </c>
      <c r="E343" s="24">
        <v>626898.1</v>
      </c>
    </row>
    <row r="344" spans="1:5" ht="105">
      <c r="A344" s="39" t="s">
        <v>281</v>
      </c>
      <c r="B344" s="10" t="s">
        <v>285</v>
      </c>
      <c r="C344" s="11" t="s">
        <v>282</v>
      </c>
      <c r="D344" s="12"/>
      <c r="E344" s="24">
        <f>E345</f>
        <v>0</v>
      </c>
    </row>
    <row r="345" spans="1:5" ht="30">
      <c r="A345" s="38" t="s">
        <v>77</v>
      </c>
      <c r="B345" s="10" t="s">
        <v>285</v>
      </c>
      <c r="C345" s="11" t="s">
        <v>282</v>
      </c>
      <c r="D345" s="12">
        <v>600</v>
      </c>
      <c r="E345" s="24">
        <f>27559.1-27559.1</f>
        <v>0</v>
      </c>
    </row>
    <row r="346" spans="1:5" ht="30">
      <c r="A346" s="40" t="s">
        <v>290</v>
      </c>
      <c r="B346" s="10" t="s">
        <v>285</v>
      </c>
      <c r="C346" s="11" t="s">
        <v>291</v>
      </c>
      <c r="D346" s="11"/>
      <c r="E346" s="24">
        <f>E347</f>
        <v>56850.899999999994</v>
      </c>
    </row>
    <row r="347" spans="1:5" ht="30">
      <c r="A347" s="38" t="s">
        <v>292</v>
      </c>
      <c r="B347" s="10" t="s">
        <v>285</v>
      </c>
      <c r="C347" s="11" t="s">
        <v>293</v>
      </c>
      <c r="D347" s="11"/>
      <c r="E347" s="24">
        <f>E348</f>
        <v>56850.899999999994</v>
      </c>
    </row>
    <row r="348" spans="1:5" ht="30">
      <c r="A348" s="39" t="s">
        <v>52</v>
      </c>
      <c r="B348" s="10" t="s">
        <v>285</v>
      </c>
      <c r="C348" s="11" t="s">
        <v>294</v>
      </c>
      <c r="D348" s="11"/>
      <c r="E348" s="24">
        <f>E349</f>
        <v>56850.899999999994</v>
      </c>
    </row>
    <row r="349" spans="1:5" ht="30">
      <c r="A349" s="38" t="s">
        <v>77</v>
      </c>
      <c r="B349" s="10" t="s">
        <v>285</v>
      </c>
      <c r="C349" s="11" t="s">
        <v>294</v>
      </c>
      <c r="D349" s="11" t="s">
        <v>283</v>
      </c>
      <c r="E349" s="24">
        <f>57124.7-273.8</f>
        <v>56850.899999999994</v>
      </c>
    </row>
    <row r="350" spans="1:5">
      <c r="A350" s="37" t="s">
        <v>295</v>
      </c>
      <c r="B350" s="7" t="s">
        <v>296</v>
      </c>
      <c r="C350" s="8"/>
      <c r="D350" s="7"/>
      <c r="E350" s="31">
        <f>+E351+E359</f>
        <v>18019.5</v>
      </c>
    </row>
    <row r="351" spans="1:5" ht="30">
      <c r="A351" s="38" t="s">
        <v>276</v>
      </c>
      <c r="B351" s="10" t="s">
        <v>296</v>
      </c>
      <c r="C351" s="11" t="s">
        <v>297</v>
      </c>
      <c r="D351" s="12"/>
      <c r="E351" s="24">
        <f>SUM(E352)</f>
        <v>8832.9</v>
      </c>
    </row>
    <row r="352" spans="1:5">
      <c r="A352" s="39" t="s">
        <v>298</v>
      </c>
      <c r="B352" s="10" t="s">
        <v>296</v>
      </c>
      <c r="C352" s="11" t="s">
        <v>299</v>
      </c>
      <c r="D352" s="12"/>
      <c r="E352" s="24">
        <f>SUM(E353+E355+E357)</f>
        <v>8832.9</v>
      </c>
    </row>
    <row r="353" spans="1:5" ht="30">
      <c r="A353" s="39" t="s">
        <v>300</v>
      </c>
      <c r="B353" s="10" t="s">
        <v>296</v>
      </c>
      <c r="C353" s="11" t="s">
        <v>301</v>
      </c>
      <c r="D353" s="12"/>
      <c r="E353" s="24">
        <f>E354</f>
        <v>814</v>
      </c>
    </row>
    <row r="354" spans="1:5" ht="30">
      <c r="A354" s="38" t="s">
        <v>77</v>
      </c>
      <c r="B354" s="10" t="s">
        <v>296</v>
      </c>
      <c r="C354" s="11" t="s">
        <v>301</v>
      </c>
      <c r="D354" s="12">
        <v>600</v>
      </c>
      <c r="E354" s="24">
        <v>814</v>
      </c>
    </row>
    <row r="355" spans="1:5" ht="30">
      <c r="A355" s="39" t="s">
        <v>52</v>
      </c>
      <c r="B355" s="10" t="s">
        <v>296</v>
      </c>
      <c r="C355" s="11" t="s">
        <v>302</v>
      </c>
      <c r="D355" s="12"/>
      <c r="E355" s="24">
        <f>E356</f>
        <v>748.5</v>
      </c>
    </row>
    <row r="356" spans="1:5" ht="30">
      <c r="A356" s="38" t="s">
        <v>77</v>
      </c>
      <c r="B356" s="10" t="s">
        <v>296</v>
      </c>
      <c r="C356" s="11" t="s">
        <v>302</v>
      </c>
      <c r="D356" s="12">
        <v>600</v>
      </c>
      <c r="E356" s="24">
        <v>748.5</v>
      </c>
    </row>
    <row r="357" spans="1:5" ht="45">
      <c r="A357" s="38" t="s">
        <v>303</v>
      </c>
      <c r="B357" s="10" t="s">
        <v>296</v>
      </c>
      <c r="C357" s="11" t="s">
        <v>304</v>
      </c>
      <c r="D357" s="12"/>
      <c r="E357" s="24">
        <f>E358</f>
        <v>7270.4</v>
      </c>
    </row>
    <row r="358" spans="1:5">
      <c r="A358" s="38" t="s">
        <v>61</v>
      </c>
      <c r="B358" s="10" t="s">
        <v>296</v>
      </c>
      <c r="C358" s="11" t="s">
        <v>304</v>
      </c>
      <c r="D358" s="12">
        <v>300</v>
      </c>
      <c r="E358" s="24">
        <v>7270.4</v>
      </c>
    </row>
    <row r="359" spans="1:5" ht="30">
      <c r="A359" s="38" t="s">
        <v>305</v>
      </c>
      <c r="B359" s="10" t="s">
        <v>296</v>
      </c>
      <c r="C359" s="11" t="s">
        <v>306</v>
      </c>
      <c r="D359" s="10"/>
      <c r="E359" s="24">
        <f>SUM(E360+E363)</f>
        <v>9186.6</v>
      </c>
    </row>
    <row r="360" spans="1:5" ht="30">
      <c r="A360" s="38" t="s">
        <v>307</v>
      </c>
      <c r="B360" s="10" t="s">
        <v>296</v>
      </c>
      <c r="C360" s="11" t="s">
        <v>308</v>
      </c>
      <c r="D360" s="12"/>
      <c r="E360" s="24">
        <f>E361+E362</f>
        <v>183</v>
      </c>
    </row>
    <row r="361" spans="1:5" ht="30">
      <c r="A361" s="38" t="s">
        <v>26</v>
      </c>
      <c r="B361" s="10" t="s">
        <v>296</v>
      </c>
      <c r="C361" s="11" t="s">
        <v>308</v>
      </c>
      <c r="D361" s="12">
        <v>200</v>
      </c>
      <c r="E361" s="24">
        <f>183-172.5</f>
        <v>10.5</v>
      </c>
    </row>
    <row r="362" spans="1:5">
      <c r="A362" s="64" t="s">
        <v>61</v>
      </c>
      <c r="B362" s="10" t="s">
        <v>296</v>
      </c>
      <c r="C362" s="11" t="s">
        <v>308</v>
      </c>
      <c r="D362" s="12">
        <v>300</v>
      </c>
      <c r="E362" s="24">
        <v>172.5</v>
      </c>
    </row>
    <row r="363" spans="1:5" ht="30">
      <c r="A363" s="39" t="s">
        <v>52</v>
      </c>
      <c r="B363" s="10" t="s">
        <v>296</v>
      </c>
      <c r="C363" s="11" t="s">
        <v>309</v>
      </c>
      <c r="D363" s="12"/>
      <c r="E363" s="24">
        <f>E364</f>
        <v>9003.6</v>
      </c>
    </row>
    <row r="364" spans="1:5" ht="30">
      <c r="A364" s="38" t="s">
        <v>77</v>
      </c>
      <c r="B364" s="10" t="s">
        <v>296</v>
      </c>
      <c r="C364" s="11" t="s">
        <v>309</v>
      </c>
      <c r="D364" s="12">
        <v>600</v>
      </c>
      <c r="E364" s="24">
        <v>9003.6</v>
      </c>
    </row>
    <row r="365" spans="1:5">
      <c r="A365" s="37" t="s">
        <v>310</v>
      </c>
      <c r="B365" s="20" t="s">
        <v>311</v>
      </c>
      <c r="C365" s="8"/>
      <c r="D365" s="9"/>
      <c r="E365" s="31">
        <f>E366</f>
        <v>68880.599999999991</v>
      </c>
    </row>
    <row r="366" spans="1:5" ht="30">
      <c r="A366" s="42" t="s">
        <v>276</v>
      </c>
      <c r="B366" s="16" t="s">
        <v>311</v>
      </c>
      <c r="C366" s="22" t="s">
        <v>297</v>
      </c>
      <c r="D366" s="62"/>
      <c r="E366" s="28">
        <f>E367+E371</f>
        <v>68880.599999999991</v>
      </c>
    </row>
    <row r="367" spans="1:5">
      <c r="A367" s="39" t="s">
        <v>298</v>
      </c>
      <c r="B367" s="10" t="s">
        <v>311</v>
      </c>
      <c r="C367" s="22" t="s">
        <v>299</v>
      </c>
      <c r="D367" s="12"/>
      <c r="E367" s="24">
        <f>SUM(E368)</f>
        <v>6386.8</v>
      </c>
    </row>
    <row r="368" spans="1:5" ht="90">
      <c r="A368" s="38" t="s">
        <v>315</v>
      </c>
      <c r="B368" s="10" t="s">
        <v>311</v>
      </c>
      <c r="C368" s="22" t="s">
        <v>316</v>
      </c>
      <c r="D368" s="12"/>
      <c r="E368" s="24">
        <f>SUM(E369:E370)</f>
        <v>6386.8</v>
      </c>
    </row>
    <row r="369" spans="1:5" ht="60">
      <c r="A369" s="38" t="s">
        <v>13</v>
      </c>
      <c r="B369" s="10" t="s">
        <v>311</v>
      </c>
      <c r="C369" s="22" t="s">
        <v>316</v>
      </c>
      <c r="D369" s="12">
        <v>100</v>
      </c>
      <c r="E369" s="24">
        <f>5374.2+488</f>
        <v>5862.2</v>
      </c>
    </row>
    <row r="370" spans="1:5" ht="30">
      <c r="A370" s="38" t="s">
        <v>26</v>
      </c>
      <c r="B370" s="10" t="s">
        <v>311</v>
      </c>
      <c r="C370" s="22" t="s">
        <v>316</v>
      </c>
      <c r="D370" s="12">
        <v>200</v>
      </c>
      <c r="E370" s="24">
        <f>482.9+41.7</f>
        <v>524.6</v>
      </c>
    </row>
    <row r="371" spans="1:5" ht="45">
      <c r="A371" s="38" t="s">
        <v>317</v>
      </c>
      <c r="B371" s="10" t="s">
        <v>311</v>
      </c>
      <c r="C371" s="22" t="s">
        <v>318</v>
      </c>
      <c r="D371" s="12"/>
      <c r="E371" s="24">
        <f>SUM(E372+E376)</f>
        <v>62493.799999999996</v>
      </c>
    </row>
    <row r="372" spans="1:5" ht="45">
      <c r="A372" s="41" t="s">
        <v>32</v>
      </c>
      <c r="B372" s="10" t="s">
        <v>311</v>
      </c>
      <c r="C372" s="22" t="s">
        <v>319</v>
      </c>
      <c r="D372" s="12"/>
      <c r="E372" s="24">
        <f>SUM(E373:E375)</f>
        <v>19861.199999999997</v>
      </c>
    </row>
    <row r="373" spans="1:5" ht="60">
      <c r="A373" s="38" t="s">
        <v>13</v>
      </c>
      <c r="B373" s="10" t="s">
        <v>311</v>
      </c>
      <c r="C373" s="22" t="s">
        <v>319</v>
      </c>
      <c r="D373" s="12">
        <v>100</v>
      </c>
      <c r="E373" s="24">
        <v>18307.099999999999</v>
      </c>
    </row>
    <row r="374" spans="1:5" ht="30">
      <c r="A374" s="38" t="s">
        <v>26</v>
      </c>
      <c r="B374" s="10" t="s">
        <v>311</v>
      </c>
      <c r="C374" s="22" t="s">
        <v>319</v>
      </c>
      <c r="D374" s="12">
        <v>200</v>
      </c>
      <c r="E374" s="24">
        <v>1331.3</v>
      </c>
    </row>
    <row r="375" spans="1:5">
      <c r="A375" s="40" t="s">
        <v>27</v>
      </c>
      <c r="B375" s="10" t="s">
        <v>311</v>
      </c>
      <c r="C375" s="22" t="s">
        <v>319</v>
      </c>
      <c r="D375" s="12">
        <v>800</v>
      </c>
      <c r="E375" s="24">
        <v>222.8</v>
      </c>
    </row>
    <row r="376" spans="1:5" ht="30">
      <c r="A376" s="39" t="s">
        <v>52</v>
      </c>
      <c r="B376" s="10" t="s">
        <v>311</v>
      </c>
      <c r="C376" s="22" t="s">
        <v>320</v>
      </c>
      <c r="D376" s="12"/>
      <c r="E376" s="24">
        <f>SUM(E377:E380)</f>
        <v>42632.6</v>
      </c>
    </row>
    <row r="377" spans="1:5" ht="60">
      <c r="A377" s="38" t="s">
        <v>13</v>
      </c>
      <c r="B377" s="10" t="s">
        <v>311</v>
      </c>
      <c r="C377" s="22" t="s">
        <v>320</v>
      </c>
      <c r="D377" s="12">
        <v>100</v>
      </c>
      <c r="E377" s="24">
        <f>36448.3-796.6</f>
        <v>35651.700000000004</v>
      </c>
    </row>
    <row r="378" spans="1:5" ht="30">
      <c r="A378" s="38" t="s">
        <v>26</v>
      </c>
      <c r="B378" s="10" t="s">
        <v>311</v>
      </c>
      <c r="C378" s="22" t="s">
        <v>320</v>
      </c>
      <c r="D378" s="12">
        <v>200</v>
      </c>
      <c r="E378" s="24">
        <f>2479.4-6.2</f>
        <v>2473.2000000000003</v>
      </c>
    </row>
    <row r="379" spans="1:5">
      <c r="A379" s="40" t="s">
        <v>27</v>
      </c>
      <c r="B379" s="10" t="s">
        <v>311</v>
      </c>
      <c r="C379" s="22" t="s">
        <v>320</v>
      </c>
      <c r="D379" s="12">
        <v>800</v>
      </c>
      <c r="E379" s="24">
        <f>3.4+5.1</f>
        <v>8.5</v>
      </c>
    </row>
    <row r="380" spans="1:5" ht="30">
      <c r="A380" s="38" t="s">
        <v>77</v>
      </c>
      <c r="B380" s="10" t="s">
        <v>311</v>
      </c>
      <c r="C380" s="22" t="s">
        <v>320</v>
      </c>
      <c r="D380" s="12">
        <v>600</v>
      </c>
      <c r="E380" s="24">
        <v>4499.2</v>
      </c>
    </row>
    <row r="381" spans="1:5">
      <c r="A381" s="37" t="s">
        <v>321</v>
      </c>
      <c r="B381" s="7" t="s">
        <v>322</v>
      </c>
      <c r="C381" s="23"/>
      <c r="D381" s="9"/>
      <c r="E381" s="31">
        <f>SUM(E382+E390)</f>
        <v>159810.5</v>
      </c>
    </row>
    <row r="382" spans="1:5">
      <c r="A382" s="37" t="s">
        <v>323</v>
      </c>
      <c r="B382" s="7" t="s">
        <v>324</v>
      </c>
      <c r="C382" s="8"/>
      <c r="D382" s="9"/>
      <c r="E382" s="31">
        <f>SUM(E383)</f>
        <v>137816</v>
      </c>
    </row>
    <row r="383" spans="1:5" ht="30">
      <c r="A383" s="40" t="s">
        <v>290</v>
      </c>
      <c r="B383" s="10" t="s">
        <v>324</v>
      </c>
      <c r="C383" s="22" t="s">
        <v>291</v>
      </c>
      <c r="D383" s="12"/>
      <c r="E383" s="24">
        <f>SUM(E384+E387)</f>
        <v>137816</v>
      </c>
    </row>
    <row r="384" spans="1:5">
      <c r="A384" s="38" t="s">
        <v>325</v>
      </c>
      <c r="B384" s="10" t="s">
        <v>324</v>
      </c>
      <c r="C384" s="22" t="s">
        <v>326</v>
      </c>
      <c r="D384" s="12"/>
      <c r="E384" s="24">
        <f>E385</f>
        <v>27747.8</v>
      </c>
    </row>
    <row r="385" spans="1:5" ht="30">
      <c r="A385" s="39" t="s">
        <v>52</v>
      </c>
      <c r="B385" s="10" t="s">
        <v>324</v>
      </c>
      <c r="C385" s="22" t="s">
        <v>327</v>
      </c>
      <c r="D385" s="12"/>
      <c r="E385" s="24">
        <f>E386</f>
        <v>27747.8</v>
      </c>
    </row>
    <row r="386" spans="1:5" ht="30">
      <c r="A386" s="38" t="s">
        <v>77</v>
      </c>
      <c r="B386" s="10" t="s">
        <v>324</v>
      </c>
      <c r="C386" s="22" t="s">
        <v>327</v>
      </c>
      <c r="D386" s="12">
        <v>600</v>
      </c>
      <c r="E386" s="24">
        <f>27463.9+572.6-288.7</f>
        <v>27747.8</v>
      </c>
    </row>
    <row r="387" spans="1:5" ht="30">
      <c r="A387" s="38" t="s">
        <v>328</v>
      </c>
      <c r="B387" s="10" t="s">
        <v>324</v>
      </c>
      <c r="C387" s="11" t="s">
        <v>329</v>
      </c>
      <c r="D387" s="11"/>
      <c r="E387" s="24">
        <f>E388</f>
        <v>110068.2</v>
      </c>
    </row>
    <row r="388" spans="1:5" ht="30">
      <c r="A388" s="39" t="s">
        <v>52</v>
      </c>
      <c r="B388" s="10" t="s">
        <v>324</v>
      </c>
      <c r="C388" s="11" t="s">
        <v>330</v>
      </c>
      <c r="D388" s="11"/>
      <c r="E388" s="24">
        <f>E389</f>
        <v>110068.2</v>
      </c>
    </row>
    <row r="389" spans="1:5" ht="30">
      <c r="A389" s="38" t="s">
        <v>77</v>
      </c>
      <c r="B389" s="10" t="s">
        <v>324</v>
      </c>
      <c r="C389" s="11" t="s">
        <v>330</v>
      </c>
      <c r="D389" s="12">
        <v>600</v>
      </c>
      <c r="E389" s="24">
        <f>108268.9+2364.5-565.2</f>
        <v>110068.2</v>
      </c>
    </row>
    <row r="390" spans="1:5" s="21" customFormat="1">
      <c r="A390" s="37" t="s">
        <v>331</v>
      </c>
      <c r="B390" s="7" t="s">
        <v>332</v>
      </c>
      <c r="C390" s="8"/>
      <c r="D390" s="8"/>
      <c r="E390" s="31">
        <f>SUM(E391)</f>
        <v>21994.5</v>
      </c>
    </row>
    <row r="391" spans="1:5" ht="30">
      <c r="A391" s="40" t="s">
        <v>290</v>
      </c>
      <c r="B391" s="10" t="s">
        <v>332</v>
      </c>
      <c r="C391" s="11" t="s">
        <v>291</v>
      </c>
      <c r="D391" s="11"/>
      <c r="E391" s="24">
        <f>SUM(E392+E395)</f>
        <v>21994.5</v>
      </c>
    </row>
    <row r="392" spans="1:5">
      <c r="A392" s="54" t="s">
        <v>333</v>
      </c>
      <c r="B392" s="10" t="s">
        <v>332</v>
      </c>
      <c r="C392" s="17" t="s">
        <v>334</v>
      </c>
      <c r="D392" s="11"/>
      <c r="E392" s="24">
        <v>434</v>
      </c>
    </row>
    <row r="393" spans="1:5">
      <c r="A393" s="38" t="s">
        <v>335</v>
      </c>
      <c r="B393" s="10" t="s">
        <v>332</v>
      </c>
      <c r="C393" s="17" t="s">
        <v>336</v>
      </c>
      <c r="D393" s="17"/>
      <c r="E393" s="28">
        <v>434</v>
      </c>
    </row>
    <row r="394" spans="1:5" ht="30">
      <c r="A394" s="38" t="s">
        <v>26</v>
      </c>
      <c r="B394" s="10" t="s">
        <v>332</v>
      </c>
      <c r="C394" s="17" t="s">
        <v>336</v>
      </c>
      <c r="D394" s="11" t="s">
        <v>39</v>
      </c>
      <c r="E394" s="28">
        <v>434</v>
      </c>
    </row>
    <row r="395" spans="1:5" ht="60">
      <c r="A395" s="38" t="s">
        <v>337</v>
      </c>
      <c r="B395" s="10" t="s">
        <v>332</v>
      </c>
      <c r="C395" s="11" t="s">
        <v>338</v>
      </c>
      <c r="D395" s="11"/>
      <c r="E395" s="26">
        <f>SUM(E396+E400+E402)</f>
        <v>21560.5</v>
      </c>
    </row>
    <row r="396" spans="1:5" ht="45">
      <c r="A396" s="41" t="s">
        <v>32</v>
      </c>
      <c r="B396" s="10" t="s">
        <v>332</v>
      </c>
      <c r="C396" s="11" t="s">
        <v>339</v>
      </c>
      <c r="D396" s="11"/>
      <c r="E396" s="24">
        <f>SUM(E397:E399)</f>
        <v>6042.5</v>
      </c>
    </row>
    <row r="397" spans="1:5" ht="60">
      <c r="A397" s="38" t="s">
        <v>13</v>
      </c>
      <c r="B397" s="10" t="s">
        <v>332</v>
      </c>
      <c r="C397" s="11" t="s">
        <v>339</v>
      </c>
      <c r="D397" s="11" t="s">
        <v>38</v>
      </c>
      <c r="E397" s="24">
        <v>5620</v>
      </c>
    </row>
    <row r="398" spans="1:5" ht="30">
      <c r="A398" s="38" t="s">
        <v>26</v>
      </c>
      <c r="B398" s="10" t="s">
        <v>332</v>
      </c>
      <c r="C398" s="11" t="s">
        <v>339</v>
      </c>
      <c r="D398" s="11" t="s">
        <v>39</v>
      </c>
      <c r="E398" s="24">
        <f>324.5+45</f>
        <v>369.5</v>
      </c>
    </row>
    <row r="399" spans="1:5">
      <c r="A399" s="40" t="s">
        <v>27</v>
      </c>
      <c r="B399" s="10" t="s">
        <v>332</v>
      </c>
      <c r="C399" s="11" t="s">
        <v>339</v>
      </c>
      <c r="D399" s="11" t="s">
        <v>201</v>
      </c>
      <c r="E399" s="24">
        <f>1+52</f>
        <v>53</v>
      </c>
    </row>
    <row r="400" spans="1:5" ht="30">
      <c r="A400" s="39" t="s">
        <v>52</v>
      </c>
      <c r="B400" s="10" t="s">
        <v>332</v>
      </c>
      <c r="C400" s="11" t="s">
        <v>340</v>
      </c>
      <c r="D400" s="11"/>
      <c r="E400" s="24">
        <f>E401</f>
        <v>12002</v>
      </c>
    </row>
    <row r="401" spans="1:5" ht="30">
      <c r="A401" s="38" t="s">
        <v>77</v>
      </c>
      <c r="B401" s="10" t="s">
        <v>332</v>
      </c>
      <c r="C401" s="11" t="s">
        <v>340</v>
      </c>
      <c r="D401" s="11" t="s">
        <v>283</v>
      </c>
      <c r="E401" s="24">
        <f>14976.4-2937.1-37.3</f>
        <v>12002</v>
      </c>
    </row>
    <row r="402" spans="1:5" ht="30">
      <c r="A402" s="39" t="s">
        <v>341</v>
      </c>
      <c r="B402" s="10" t="s">
        <v>332</v>
      </c>
      <c r="C402" s="11" t="s">
        <v>342</v>
      </c>
      <c r="D402" s="12"/>
      <c r="E402" s="24">
        <f>SUM(E403:E404)</f>
        <v>3516</v>
      </c>
    </row>
    <row r="403" spans="1:5">
      <c r="A403" s="38" t="s">
        <v>61</v>
      </c>
      <c r="B403" s="10" t="s">
        <v>332</v>
      </c>
      <c r="C403" s="11" t="s">
        <v>342</v>
      </c>
      <c r="D403" s="12">
        <v>300</v>
      </c>
      <c r="E403" s="24">
        <v>516</v>
      </c>
    </row>
    <row r="404" spans="1:5" ht="30">
      <c r="A404" s="38" t="s">
        <v>77</v>
      </c>
      <c r="B404" s="10" t="s">
        <v>332</v>
      </c>
      <c r="C404" s="11" t="s">
        <v>342</v>
      </c>
      <c r="D404" s="12">
        <v>600</v>
      </c>
      <c r="E404" s="24">
        <f>3932-932</f>
        <v>3000</v>
      </c>
    </row>
    <row r="405" spans="1:5">
      <c r="A405" s="38"/>
      <c r="B405" s="10"/>
      <c r="C405" s="11"/>
      <c r="D405" s="12"/>
      <c r="E405" s="24"/>
    </row>
    <row r="406" spans="1:5">
      <c r="A406" s="6" t="s">
        <v>437</v>
      </c>
      <c r="B406" s="10" t="s">
        <v>441</v>
      </c>
      <c r="C406" s="11"/>
      <c r="D406" s="12"/>
      <c r="E406" s="31">
        <f>E407</f>
        <v>10701</v>
      </c>
    </row>
    <row r="407" spans="1:5">
      <c r="A407" s="64" t="s">
        <v>438</v>
      </c>
      <c r="B407" s="10" t="s">
        <v>442</v>
      </c>
      <c r="C407" s="11"/>
      <c r="D407" s="12"/>
      <c r="E407" s="24">
        <f>E408</f>
        <v>10701</v>
      </c>
    </row>
    <row r="408" spans="1:5">
      <c r="A408" s="64" t="s">
        <v>16</v>
      </c>
      <c r="B408" s="10" t="s">
        <v>442</v>
      </c>
      <c r="C408" s="11" t="s">
        <v>17</v>
      </c>
      <c r="D408" s="12"/>
      <c r="E408" s="24">
        <f>E409</f>
        <v>10701</v>
      </c>
    </row>
    <row r="409" spans="1:5" ht="41.25">
      <c r="A409" s="88" t="s">
        <v>439</v>
      </c>
      <c r="B409" s="10" t="s">
        <v>442</v>
      </c>
      <c r="C409" s="11" t="s">
        <v>443</v>
      </c>
      <c r="D409" s="12"/>
      <c r="E409" s="24">
        <f>E410</f>
        <v>10701</v>
      </c>
    </row>
    <row r="410" spans="1:5" ht="27.75">
      <c r="A410" s="92" t="s">
        <v>440</v>
      </c>
      <c r="B410" s="10" t="s">
        <v>442</v>
      </c>
      <c r="C410" s="11" t="s">
        <v>444</v>
      </c>
      <c r="D410" s="12"/>
      <c r="E410" s="24">
        <f>E411</f>
        <v>10701</v>
      </c>
    </row>
    <row r="411" spans="1:5" ht="30">
      <c r="A411" s="67" t="s">
        <v>126</v>
      </c>
      <c r="B411" s="10" t="s">
        <v>442</v>
      </c>
      <c r="C411" s="11" t="s">
        <v>444</v>
      </c>
      <c r="D411" s="12">
        <v>400</v>
      </c>
      <c r="E411" s="24">
        <v>10701</v>
      </c>
    </row>
    <row r="412" spans="1:5">
      <c r="A412" s="38"/>
      <c r="B412" s="10"/>
      <c r="C412" s="11"/>
      <c r="D412" s="12"/>
      <c r="E412" s="24"/>
    </row>
    <row r="413" spans="1:5">
      <c r="A413" s="45" t="s">
        <v>343</v>
      </c>
      <c r="B413" s="7" t="s">
        <v>344</v>
      </c>
      <c r="C413" s="19"/>
      <c r="D413" s="63"/>
      <c r="E413" s="32">
        <f>+E414+E418+E440</f>
        <v>161783.29999999999</v>
      </c>
    </row>
    <row r="414" spans="1:5">
      <c r="A414" s="37" t="s">
        <v>345</v>
      </c>
      <c r="B414" s="7" t="s">
        <v>346</v>
      </c>
      <c r="C414" s="8"/>
      <c r="D414" s="9"/>
      <c r="E414" s="31">
        <f>E415</f>
        <v>7118.4</v>
      </c>
    </row>
    <row r="415" spans="1:5">
      <c r="A415" s="38" t="s">
        <v>16</v>
      </c>
      <c r="B415" s="10" t="s">
        <v>346</v>
      </c>
      <c r="C415" s="11" t="s">
        <v>17</v>
      </c>
      <c r="D415" s="12"/>
      <c r="E415" s="24">
        <f>E416</f>
        <v>7118.4</v>
      </c>
    </row>
    <row r="416" spans="1:5">
      <c r="A416" s="38" t="s">
        <v>347</v>
      </c>
      <c r="B416" s="10" t="s">
        <v>346</v>
      </c>
      <c r="C416" s="11" t="s">
        <v>348</v>
      </c>
      <c r="D416" s="12"/>
      <c r="E416" s="24">
        <f>E417</f>
        <v>7118.4</v>
      </c>
    </row>
    <row r="417" spans="1:5">
      <c r="A417" s="38" t="s">
        <v>61</v>
      </c>
      <c r="B417" s="10" t="s">
        <v>346</v>
      </c>
      <c r="C417" s="11" t="s">
        <v>348</v>
      </c>
      <c r="D417" s="12">
        <v>300</v>
      </c>
      <c r="E417" s="24">
        <f>7190.4-72</f>
        <v>7118.4</v>
      </c>
    </row>
    <row r="418" spans="1:5" s="21" customFormat="1" ht="18.75" customHeight="1">
      <c r="A418" s="37" t="s">
        <v>421</v>
      </c>
      <c r="B418" s="7" t="s">
        <v>349</v>
      </c>
      <c r="C418" s="8"/>
      <c r="D418" s="9"/>
      <c r="E418" s="31">
        <f>E419+E433</f>
        <v>11299.4</v>
      </c>
    </row>
    <row r="419" spans="1:5">
      <c r="A419" s="38" t="s">
        <v>16</v>
      </c>
      <c r="B419" s="10" t="s">
        <v>349</v>
      </c>
      <c r="C419" s="11" t="s">
        <v>17</v>
      </c>
      <c r="D419" s="12"/>
      <c r="E419" s="24">
        <f>E420+E422+E424+E426+E428+E430</f>
        <v>6974.4</v>
      </c>
    </row>
    <row r="420" spans="1:5" ht="30">
      <c r="A420" s="38" t="s">
        <v>350</v>
      </c>
      <c r="B420" s="10" t="s">
        <v>349</v>
      </c>
      <c r="C420" s="11" t="s">
        <v>351</v>
      </c>
      <c r="D420" s="12"/>
      <c r="E420" s="24">
        <v>1466.4</v>
      </c>
    </row>
    <row r="421" spans="1:5">
      <c r="A421" s="38" t="s">
        <v>61</v>
      </c>
      <c r="B421" s="10" t="s">
        <v>349</v>
      </c>
      <c r="C421" s="11" t="s">
        <v>351</v>
      </c>
      <c r="D421" s="12">
        <v>300</v>
      </c>
      <c r="E421" s="24">
        <v>1466.4</v>
      </c>
    </row>
    <row r="422" spans="1:5" ht="45">
      <c r="A422" s="38" t="s">
        <v>352</v>
      </c>
      <c r="B422" s="10" t="s">
        <v>349</v>
      </c>
      <c r="C422" s="11" t="s">
        <v>353</v>
      </c>
      <c r="D422" s="12"/>
      <c r="E422" s="24">
        <v>2926</v>
      </c>
    </row>
    <row r="423" spans="1:5">
      <c r="A423" s="38" t="s">
        <v>61</v>
      </c>
      <c r="B423" s="10" t="s">
        <v>349</v>
      </c>
      <c r="C423" s="11" t="s">
        <v>353</v>
      </c>
      <c r="D423" s="12">
        <v>300</v>
      </c>
      <c r="E423" s="24">
        <v>2926</v>
      </c>
    </row>
    <row r="424" spans="1:5" ht="30">
      <c r="A424" s="39" t="s">
        <v>354</v>
      </c>
      <c r="B424" s="10" t="s">
        <v>349</v>
      </c>
      <c r="C424" s="11" t="s">
        <v>355</v>
      </c>
      <c r="D424" s="12"/>
      <c r="E424" s="24">
        <v>287.5</v>
      </c>
    </row>
    <row r="425" spans="1:5">
      <c r="A425" s="38" t="s">
        <v>61</v>
      </c>
      <c r="B425" s="10" t="s">
        <v>349</v>
      </c>
      <c r="C425" s="11" t="s">
        <v>355</v>
      </c>
      <c r="D425" s="12">
        <v>300</v>
      </c>
      <c r="E425" s="28">
        <v>287.5</v>
      </c>
    </row>
    <row r="426" spans="1:5">
      <c r="A426" s="38" t="s">
        <v>356</v>
      </c>
      <c r="B426" s="10" t="s">
        <v>349</v>
      </c>
      <c r="C426" s="11" t="s">
        <v>357</v>
      </c>
      <c r="D426" s="12"/>
      <c r="E426" s="24">
        <v>759.5</v>
      </c>
    </row>
    <row r="427" spans="1:5" ht="30">
      <c r="A427" s="38" t="s">
        <v>77</v>
      </c>
      <c r="B427" s="10" t="s">
        <v>349</v>
      </c>
      <c r="C427" s="11" t="s">
        <v>357</v>
      </c>
      <c r="D427" s="12">
        <v>600</v>
      </c>
      <c r="E427" s="24">
        <v>759.5</v>
      </c>
    </row>
    <row r="428" spans="1:5">
      <c r="A428" s="38" t="s">
        <v>358</v>
      </c>
      <c r="B428" s="10" t="s">
        <v>349</v>
      </c>
      <c r="C428" s="11" t="s">
        <v>359</v>
      </c>
      <c r="D428" s="12"/>
      <c r="E428" s="24">
        <v>775</v>
      </c>
    </row>
    <row r="429" spans="1:5">
      <c r="A429" s="38" t="s">
        <v>61</v>
      </c>
      <c r="B429" s="10" t="s">
        <v>349</v>
      </c>
      <c r="C429" s="11" t="s">
        <v>359</v>
      </c>
      <c r="D429" s="12">
        <v>300</v>
      </c>
      <c r="E429" s="24">
        <v>775</v>
      </c>
    </row>
    <row r="430" spans="1:5" ht="41.25">
      <c r="A430" s="88" t="s">
        <v>439</v>
      </c>
      <c r="B430" s="10" t="s">
        <v>349</v>
      </c>
      <c r="C430" s="11" t="s">
        <v>443</v>
      </c>
      <c r="D430" s="12"/>
      <c r="E430" s="24">
        <f>E431</f>
        <v>760</v>
      </c>
    </row>
    <row r="431" spans="1:5" ht="105">
      <c r="A431" s="86" t="s">
        <v>445</v>
      </c>
      <c r="B431" s="10" t="s">
        <v>349</v>
      </c>
      <c r="C431" s="11" t="s">
        <v>446</v>
      </c>
      <c r="D431" s="12"/>
      <c r="E431" s="24">
        <f>E432</f>
        <v>760</v>
      </c>
    </row>
    <row r="432" spans="1:5" ht="30">
      <c r="A432" s="64" t="s">
        <v>26</v>
      </c>
      <c r="B432" s="10" t="s">
        <v>349</v>
      </c>
      <c r="C432" s="11" t="s">
        <v>446</v>
      </c>
      <c r="D432" s="12">
        <v>200</v>
      </c>
      <c r="E432" s="24">
        <v>760</v>
      </c>
    </row>
    <row r="433" spans="1:5" ht="45">
      <c r="A433" s="42" t="s">
        <v>62</v>
      </c>
      <c r="B433" s="10" t="s">
        <v>349</v>
      </c>
      <c r="C433" s="14" t="s">
        <v>63</v>
      </c>
      <c r="D433" s="62"/>
      <c r="E433" s="28">
        <f>SUM(E434+E437)</f>
        <v>4325</v>
      </c>
    </row>
    <row r="434" spans="1:5" ht="30">
      <c r="A434" s="42" t="s">
        <v>360</v>
      </c>
      <c r="B434" s="10" t="s">
        <v>349</v>
      </c>
      <c r="C434" s="14" t="s">
        <v>361</v>
      </c>
      <c r="D434" s="62"/>
      <c r="E434" s="28">
        <f>SUM(E435)</f>
        <v>2325</v>
      </c>
    </row>
    <row r="435" spans="1:5" ht="60">
      <c r="A435" s="42" t="s">
        <v>362</v>
      </c>
      <c r="B435" s="10" t="s">
        <v>349</v>
      </c>
      <c r="C435" s="14" t="s">
        <v>363</v>
      </c>
      <c r="D435" s="62"/>
      <c r="E435" s="28">
        <f>SUM(E436)</f>
        <v>2325</v>
      </c>
    </row>
    <row r="436" spans="1:5">
      <c r="A436" s="38" t="s">
        <v>61</v>
      </c>
      <c r="B436" s="10" t="s">
        <v>349</v>
      </c>
      <c r="C436" s="14" t="s">
        <v>363</v>
      </c>
      <c r="D436" s="62">
        <v>300</v>
      </c>
      <c r="E436" s="28">
        <v>2325</v>
      </c>
    </row>
    <row r="437" spans="1:5">
      <c r="A437" s="42" t="s">
        <v>364</v>
      </c>
      <c r="B437" s="10" t="s">
        <v>349</v>
      </c>
      <c r="C437" s="14" t="s">
        <v>365</v>
      </c>
      <c r="D437" s="62"/>
      <c r="E437" s="28">
        <f>SUM(E438)</f>
        <v>2000</v>
      </c>
    </row>
    <row r="438" spans="1:5" ht="30">
      <c r="A438" s="42" t="s">
        <v>366</v>
      </c>
      <c r="B438" s="10" t="s">
        <v>349</v>
      </c>
      <c r="C438" s="14" t="s">
        <v>367</v>
      </c>
      <c r="D438" s="62"/>
      <c r="E438" s="28">
        <f>SUM(E439)</f>
        <v>2000</v>
      </c>
    </row>
    <row r="439" spans="1:5">
      <c r="A439" s="43" t="s">
        <v>368</v>
      </c>
      <c r="B439" s="10" t="s">
        <v>349</v>
      </c>
      <c r="C439" s="14" t="s">
        <v>367</v>
      </c>
      <c r="D439" s="62">
        <v>300</v>
      </c>
      <c r="E439" s="28">
        <v>2000</v>
      </c>
    </row>
    <row r="440" spans="1:5">
      <c r="A440" s="45" t="s">
        <v>369</v>
      </c>
      <c r="B440" s="7" t="s">
        <v>370</v>
      </c>
      <c r="C440" s="19"/>
      <c r="D440" s="20"/>
      <c r="E440" s="32">
        <f>E441+E447</f>
        <v>143365.5</v>
      </c>
    </row>
    <row r="441" spans="1:5">
      <c r="A441" s="38" t="s">
        <v>16</v>
      </c>
      <c r="B441" s="10" t="s">
        <v>370</v>
      </c>
      <c r="C441" s="11" t="s">
        <v>17</v>
      </c>
      <c r="D441" s="20"/>
      <c r="E441" s="28">
        <f>E442</f>
        <v>47232</v>
      </c>
    </row>
    <row r="442" spans="1:5">
      <c r="A442" s="40" t="s">
        <v>34</v>
      </c>
      <c r="B442" s="10" t="s">
        <v>370</v>
      </c>
      <c r="C442" s="11" t="s">
        <v>35</v>
      </c>
      <c r="D442" s="16"/>
      <c r="E442" s="28">
        <f>SUM(E445+E443)</f>
        <v>47232</v>
      </c>
    </row>
    <row r="443" spans="1:5" ht="135">
      <c r="A443" s="90" t="s">
        <v>449</v>
      </c>
      <c r="B443" s="16" t="s">
        <v>370</v>
      </c>
      <c r="C443" s="11" t="s">
        <v>450</v>
      </c>
      <c r="D443" s="16"/>
      <c r="E443" s="28">
        <f>E444</f>
        <v>28782</v>
      </c>
    </row>
    <row r="444" spans="1:5" ht="30">
      <c r="A444" s="67" t="s">
        <v>126</v>
      </c>
      <c r="B444" s="16" t="s">
        <v>370</v>
      </c>
      <c r="C444" s="11" t="s">
        <v>450</v>
      </c>
      <c r="D444" s="16" t="s">
        <v>373</v>
      </c>
      <c r="E444" s="28">
        <v>28782</v>
      </c>
    </row>
    <row r="445" spans="1:5" ht="135">
      <c r="A445" s="38" t="s">
        <v>371</v>
      </c>
      <c r="B445" s="10" t="s">
        <v>370</v>
      </c>
      <c r="C445" s="11" t="s">
        <v>372</v>
      </c>
      <c r="D445" s="16"/>
      <c r="E445" s="28">
        <f>SUM(E446)</f>
        <v>18450</v>
      </c>
    </row>
    <row r="446" spans="1:5" ht="30">
      <c r="A446" s="43" t="s">
        <v>126</v>
      </c>
      <c r="B446" s="10" t="s">
        <v>370</v>
      </c>
      <c r="C446" s="11" t="s">
        <v>372</v>
      </c>
      <c r="D446" s="16" t="s">
        <v>373</v>
      </c>
      <c r="E446" s="28">
        <v>18450</v>
      </c>
    </row>
    <row r="447" spans="1:5" ht="30">
      <c r="A447" s="38" t="s">
        <v>276</v>
      </c>
      <c r="B447" s="10" t="s">
        <v>370</v>
      </c>
      <c r="C447" s="11" t="s">
        <v>297</v>
      </c>
      <c r="D447" s="10"/>
      <c r="E447" s="24">
        <f>SUM(E448+E451)</f>
        <v>96133.5</v>
      </c>
    </row>
    <row r="448" spans="1:5" ht="30">
      <c r="A448" s="39" t="s">
        <v>278</v>
      </c>
      <c r="B448" s="10" t="s">
        <v>370</v>
      </c>
      <c r="C448" s="11" t="s">
        <v>312</v>
      </c>
      <c r="D448" s="10"/>
      <c r="E448" s="24">
        <f>SUM(E449)</f>
        <v>52496.7</v>
      </c>
    </row>
    <row r="449" spans="1:5" ht="105">
      <c r="A449" s="40" t="s">
        <v>374</v>
      </c>
      <c r="B449" s="10" t="s">
        <v>370</v>
      </c>
      <c r="C449" s="11" t="s">
        <v>375</v>
      </c>
      <c r="D449" s="12"/>
      <c r="E449" s="24">
        <v>52496.7</v>
      </c>
    </row>
    <row r="450" spans="1:5" ht="30">
      <c r="A450" s="38" t="s">
        <v>77</v>
      </c>
      <c r="B450" s="10" t="s">
        <v>370</v>
      </c>
      <c r="C450" s="11" t="s">
        <v>375</v>
      </c>
      <c r="D450" s="12">
        <v>600</v>
      </c>
      <c r="E450" s="24">
        <v>52496.7</v>
      </c>
    </row>
    <row r="451" spans="1:5">
      <c r="A451" s="39" t="s">
        <v>298</v>
      </c>
      <c r="B451" s="10" t="s">
        <v>370</v>
      </c>
      <c r="C451" s="11" t="s">
        <v>299</v>
      </c>
      <c r="D451" s="10"/>
      <c r="E451" s="24">
        <f>SUM(E455+E458+E452)</f>
        <v>43636.800000000003</v>
      </c>
    </row>
    <row r="452" spans="1:5" ht="30">
      <c r="A452" s="64" t="s">
        <v>26</v>
      </c>
      <c r="B452" s="10" t="s">
        <v>370</v>
      </c>
      <c r="C452" s="11" t="s">
        <v>377</v>
      </c>
      <c r="D452" s="12"/>
      <c r="E452" s="24">
        <f>E453+E454</f>
        <v>4088.5</v>
      </c>
    </row>
    <row r="453" spans="1:5" ht="30">
      <c r="A453" s="64" t="s">
        <v>26</v>
      </c>
      <c r="B453" s="10" t="s">
        <v>370</v>
      </c>
      <c r="C453" s="11" t="s">
        <v>377</v>
      </c>
      <c r="D453" s="12">
        <v>200</v>
      </c>
      <c r="E453" s="24">
        <v>20.399999999999999</v>
      </c>
    </row>
    <row r="454" spans="1:5">
      <c r="A454" s="38" t="s">
        <v>61</v>
      </c>
      <c r="B454" s="10" t="s">
        <v>370</v>
      </c>
      <c r="C454" s="11" t="s">
        <v>377</v>
      </c>
      <c r="D454" s="12">
        <v>300</v>
      </c>
      <c r="E454" s="24">
        <f>4088.5-20.4</f>
        <v>4068.1</v>
      </c>
    </row>
    <row r="455" spans="1:5" ht="105">
      <c r="A455" s="54" t="s">
        <v>411</v>
      </c>
      <c r="B455" s="10" t="s">
        <v>370</v>
      </c>
      <c r="C455" s="11" t="s">
        <v>427</v>
      </c>
      <c r="D455" s="12"/>
      <c r="E455" s="24">
        <f>E456+E457</f>
        <v>1011.5</v>
      </c>
    </row>
    <row r="456" spans="1:5" ht="30">
      <c r="A456" s="64" t="s">
        <v>26</v>
      </c>
      <c r="B456" s="10" t="s">
        <v>370</v>
      </c>
      <c r="C456" s="11" t="s">
        <v>427</v>
      </c>
      <c r="D456" s="12">
        <v>200</v>
      </c>
      <c r="E456" s="24">
        <v>5</v>
      </c>
    </row>
    <row r="457" spans="1:5">
      <c r="A457" s="38" t="s">
        <v>61</v>
      </c>
      <c r="B457" s="10" t="s">
        <v>370</v>
      </c>
      <c r="C457" s="11" t="s">
        <v>427</v>
      </c>
      <c r="D457" s="12">
        <v>300</v>
      </c>
      <c r="E457" s="24">
        <f>1006.3+0.2</f>
        <v>1006.5</v>
      </c>
    </row>
    <row r="458" spans="1:5" ht="105">
      <c r="A458" s="54" t="s">
        <v>376</v>
      </c>
      <c r="B458" s="10" t="s">
        <v>370</v>
      </c>
      <c r="C458" s="11" t="s">
        <v>428</v>
      </c>
      <c r="D458" s="12"/>
      <c r="E458" s="24">
        <f>E459+E460</f>
        <v>38536.800000000003</v>
      </c>
    </row>
    <row r="459" spans="1:5" ht="30">
      <c r="A459" s="64" t="s">
        <v>26</v>
      </c>
      <c r="B459" s="10" t="s">
        <v>370</v>
      </c>
      <c r="C459" s="11" t="s">
        <v>428</v>
      </c>
      <c r="D459" s="12">
        <v>200</v>
      </c>
      <c r="E459" s="24">
        <v>3055.7</v>
      </c>
    </row>
    <row r="460" spans="1:5">
      <c r="A460" s="38" t="s">
        <v>61</v>
      </c>
      <c r="B460" s="10" t="s">
        <v>370</v>
      </c>
      <c r="C460" s="11" t="s">
        <v>428</v>
      </c>
      <c r="D460" s="12">
        <v>300</v>
      </c>
      <c r="E460" s="24">
        <f>38536.8-3055.7</f>
        <v>35481.100000000006</v>
      </c>
    </row>
    <row r="461" spans="1:5">
      <c r="A461" s="37" t="s">
        <v>378</v>
      </c>
      <c r="B461" s="7" t="s">
        <v>379</v>
      </c>
      <c r="C461" s="8"/>
      <c r="D461" s="9"/>
      <c r="E461" s="31">
        <f>E462+E466</f>
        <v>29696.7</v>
      </c>
    </row>
    <row r="462" spans="1:5">
      <c r="A462" s="37" t="s">
        <v>380</v>
      </c>
      <c r="B462" s="7" t="s">
        <v>381</v>
      </c>
      <c r="C462" s="8"/>
      <c r="D462" s="9"/>
      <c r="E462" s="31">
        <f>E463</f>
        <v>22094</v>
      </c>
    </row>
    <row r="463" spans="1:5" ht="30">
      <c r="A463" s="38" t="s">
        <v>382</v>
      </c>
      <c r="B463" s="10" t="s">
        <v>381</v>
      </c>
      <c r="C463" s="11" t="s">
        <v>383</v>
      </c>
      <c r="D463" s="12"/>
      <c r="E463" s="24">
        <f>E464</f>
        <v>22094</v>
      </c>
    </row>
    <row r="464" spans="1:5" ht="30">
      <c r="A464" s="39" t="s">
        <v>52</v>
      </c>
      <c r="B464" s="10" t="s">
        <v>381</v>
      </c>
      <c r="C464" s="11" t="s">
        <v>384</v>
      </c>
      <c r="D464" s="12"/>
      <c r="E464" s="24">
        <v>22094</v>
      </c>
    </row>
    <row r="465" spans="1:5" ht="30">
      <c r="A465" s="38" t="s">
        <v>77</v>
      </c>
      <c r="B465" s="10" t="s">
        <v>381</v>
      </c>
      <c r="C465" s="11" t="s">
        <v>384</v>
      </c>
      <c r="D465" s="12">
        <v>600</v>
      </c>
      <c r="E465" s="24">
        <v>22094</v>
      </c>
    </row>
    <row r="466" spans="1:5">
      <c r="A466" s="37" t="s">
        <v>385</v>
      </c>
      <c r="B466" s="7" t="s">
        <v>386</v>
      </c>
      <c r="C466" s="8"/>
      <c r="D466" s="9"/>
      <c r="E466" s="31">
        <f>E467</f>
        <v>7602.7</v>
      </c>
    </row>
    <row r="467" spans="1:5" ht="30">
      <c r="A467" s="38" t="s">
        <v>382</v>
      </c>
      <c r="B467" s="10" t="s">
        <v>386</v>
      </c>
      <c r="C467" s="11" t="s">
        <v>383</v>
      </c>
      <c r="D467" s="12"/>
      <c r="E467" s="24">
        <f>SUM(E468+E470+E472+E476)</f>
        <v>7602.7</v>
      </c>
    </row>
    <row r="468" spans="1:5" ht="30">
      <c r="A468" s="38" t="s">
        <v>387</v>
      </c>
      <c r="B468" s="10" t="s">
        <v>386</v>
      </c>
      <c r="C468" s="11" t="s">
        <v>388</v>
      </c>
      <c r="D468" s="12"/>
      <c r="E468" s="24">
        <f>E469</f>
        <v>492</v>
      </c>
    </row>
    <row r="469" spans="1:5" ht="30">
      <c r="A469" s="38" t="s">
        <v>26</v>
      </c>
      <c r="B469" s="10" t="s">
        <v>386</v>
      </c>
      <c r="C469" s="11" t="s">
        <v>388</v>
      </c>
      <c r="D469" s="12">
        <v>200</v>
      </c>
      <c r="E469" s="24">
        <v>492</v>
      </c>
    </row>
    <row r="470" spans="1:5" ht="30">
      <c r="A470" s="38" t="s">
        <v>389</v>
      </c>
      <c r="B470" s="10" t="s">
        <v>386</v>
      </c>
      <c r="C470" s="11" t="s">
        <v>390</v>
      </c>
      <c r="D470" s="12"/>
      <c r="E470" s="24">
        <f>E471</f>
        <v>3912.7</v>
      </c>
    </row>
    <row r="471" spans="1:5" ht="30">
      <c r="A471" s="38" t="s">
        <v>26</v>
      </c>
      <c r="B471" s="10" t="s">
        <v>386</v>
      </c>
      <c r="C471" s="11" t="s">
        <v>390</v>
      </c>
      <c r="D471" s="12">
        <v>200</v>
      </c>
      <c r="E471" s="24">
        <f>3282.7+630</f>
        <v>3912.7</v>
      </c>
    </row>
    <row r="472" spans="1:5" ht="30">
      <c r="A472" s="38" t="s">
        <v>391</v>
      </c>
      <c r="B472" s="10" t="s">
        <v>386</v>
      </c>
      <c r="C472" s="11" t="s">
        <v>392</v>
      </c>
      <c r="D472" s="12"/>
      <c r="E472" s="24">
        <f>E473+E475+E474</f>
        <v>2840</v>
      </c>
    </row>
    <row r="473" spans="1:5" ht="30">
      <c r="A473" s="38" t="s">
        <v>26</v>
      </c>
      <c r="B473" s="10" t="s">
        <v>386</v>
      </c>
      <c r="C473" s="11" t="s">
        <v>392</v>
      </c>
      <c r="D473" s="12">
        <v>200</v>
      </c>
      <c r="E473" s="24">
        <f>3470-3470</f>
        <v>0</v>
      </c>
    </row>
    <row r="474" spans="1:5">
      <c r="A474" s="64" t="s">
        <v>61</v>
      </c>
      <c r="B474" s="10" t="s">
        <v>386</v>
      </c>
      <c r="C474" s="11" t="s">
        <v>392</v>
      </c>
      <c r="D474" s="12">
        <v>300</v>
      </c>
      <c r="E474" s="24">
        <v>840</v>
      </c>
    </row>
    <row r="475" spans="1:5" ht="30">
      <c r="A475" s="67" t="s">
        <v>77</v>
      </c>
      <c r="B475" s="10" t="s">
        <v>386</v>
      </c>
      <c r="C475" s="11" t="s">
        <v>392</v>
      </c>
      <c r="D475" s="12">
        <v>600</v>
      </c>
      <c r="E475" s="24">
        <v>2000</v>
      </c>
    </row>
    <row r="476" spans="1:5" ht="45">
      <c r="A476" s="38" t="s">
        <v>393</v>
      </c>
      <c r="B476" s="10" t="s">
        <v>386</v>
      </c>
      <c r="C476" s="11" t="s">
        <v>394</v>
      </c>
      <c r="D476" s="12"/>
      <c r="E476" s="24">
        <v>358</v>
      </c>
    </row>
    <row r="477" spans="1:5" ht="30">
      <c r="A477" s="38" t="s">
        <v>26</v>
      </c>
      <c r="B477" s="10" t="s">
        <v>386</v>
      </c>
      <c r="C477" s="11" t="s">
        <v>394</v>
      </c>
      <c r="D477" s="12">
        <v>200</v>
      </c>
      <c r="E477" s="24">
        <v>358</v>
      </c>
    </row>
    <row r="478" spans="1:5">
      <c r="A478" s="55" t="s">
        <v>395</v>
      </c>
      <c r="B478" s="20" t="s">
        <v>396</v>
      </c>
      <c r="C478" s="19"/>
      <c r="D478" s="63"/>
      <c r="E478" s="32">
        <f>SUM(E479+E483)</f>
        <v>25022.3</v>
      </c>
    </row>
    <row r="479" spans="1:5">
      <c r="A479" s="45" t="s">
        <v>397</v>
      </c>
      <c r="B479" s="20" t="s">
        <v>398</v>
      </c>
      <c r="C479" s="19"/>
      <c r="D479" s="63"/>
      <c r="E479" s="32">
        <f>SUM(E480)</f>
        <v>14101.2</v>
      </c>
    </row>
    <row r="480" spans="1:5" ht="30">
      <c r="A480" s="48" t="s">
        <v>73</v>
      </c>
      <c r="B480" s="16" t="s">
        <v>398</v>
      </c>
      <c r="C480" s="14" t="s">
        <v>74</v>
      </c>
      <c r="D480" s="62"/>
      <c r="E480" s="28">
        <f>SUM(E481)</f>
        <v>14101.2</v>
      </c>
    </row>
    <row r="481" spans="1:5" ht="30">
      <c r="A481" s="43" t="s">
        <v>66</v>
      </c>
      <c r="B481" s="16" t="s">
        <v>398</v>
      </c>
      <c r="C481" s="14" t="s">
        <v>76</v>
      </c>
      <c r="D481" s="62"/>
      <c r="E481" s="28">
        <f>SUM(E482)</f>
        <v>14101.2</v>
      </c>
    </row>
    <row r="482" spans="1:5" ht="30">
      <c r="A482" s="43" t="s">
        <v>77</v>
      </c>
      <c r="B482" s="16" t="s">
        <v>398</v>
      </c>
      <c r="C482" s="14" t="s">
        <v>76</v>
      </c>
      <c r="D482" s="62">
        <v>600</v>
      </c>
      <c r="E482" s="28">
        <v>14101.2</v>
      </c>
    </row>
    <row r="483" spans="1:5">
      <c r="A483" s="45" t="s">
        <v>400</v>
      </c>
      <c r="B483" s="20" t="s">
        <v>401</v>
      </c>
      <c r="C483" s="19"/>
      <c r="D483" s="63"/>
      <c r="E483" s="32">
        <f>SUM(E484)</f>
        <v>10921.099999999999</v>
      </c>
    </row>
    <row r="484" spans="1:5" ht="30">
      <c r="A484" s="48" t="s">
        <v>399</v>
      </c>
      <c r="B484" s="16" t="s">
        <v>401</v>
      </c>
      <c r="C484" s="14" t="s">
        <v>74</v>
      </c>
      <c r="D484" s="62"/>
      <c r="E484" s="28">
        <f>SUM(E485)</f>
        <v>10921.099999999999</v>
      </c>
    </row>
    <row r="485" spans="1:5" ht="60">
      <c r="A485" s="42" t="s">
        <v>402</v>
      </c>
      <c r="B485" s="16" t="s">
        <v>401</v>
      </c>
      <c r="C485" s="14" t="s">
        <v>403</v>
      </c>
      <c r="D485" s="62"/>
      <c r="E485" s="28">
        <f>SUM(E486)</f>
        <v>10921.099999999999</v>
      </c>
    </row>
    <row r="486" spans="1:5">
      <c r="A486" s="43" t="s">
        <v>27</v>
      </c>
      <c r="B486" s="16" t="s">
        <v>401</v>
      </c>
      <c r="C486" s="14" t="s">
        <v>403</v>
      </c>
      <c r="D486" s="62">
        <v>800</v>
      </c>
      <c r="E486" s="28">
        <f>9141+960.3+819.8</f>
        <v>10921.099999999999</v>
      </c>
    </row>
    <row r="487" spans="1:5">
      <c r="A487" s="37" t="s">
        <v>404</v>
      </c>
      <c r="B487" s="7" t="s">
        <v>405</v>
      </c>
      <c r="C487" s="8"/>
      <c r="D487" s="9"/>
      <c r="E487" s="31">
        <v>184096</v>
      </c>
    </row>
    <row r="488" spans="1:5" ht="30">
      <c r="A488" s="38" t="s">
        <v>406</v>
      </c>
      <c r="B488" s="10" t="s">
        <v>407</v>
      </c>
      <c r="C488" s="11"/>
      <c r="D488" s="12"/>
      <c r="E488" s="24">
        <f>E489</f>
        <v>184096</v>
      </c>
    </row>
    <row r="489" spans="1:5">
      <c r="A489" s="38" t="s">
        <v>16</v>
      </c>
      <c r="B489" s="10" t="s">
        <v>407</v>
      </c>
      <c r="C489" s="11" t="s">
        <v>17</v>
      </c>
      <c r="D489" s="12"/>
      <c r="E489" s="24">
        <f>E490</f>
        <v>184096</v>
      </c>
    </row>
    <row r="490" spans="1:5">
      <c r="A490" s="38" t="s">
        <v>408</v>
      </c>
      <c r="B490" s="10" t="s">
        <v>407</v>
      </c>
      <c r="C490" s="11" t="s">
        <v>409</v>
      </c>
      <c r="D490" s="12"/>
      <c r="E490" s="24">
        <f>E491</f>
        <v>184096</v>
      </c>
    </row>
    <row r="491" spans="1:5">
      <c r="A491" s="38" t="s">
        <v>410</v>
      </c>
      <c r="B491" s="10" t="s">
        <v>407</v>
      </c>
      <c r="C491" s="11" t="s">
        <v>58</v>
      </c>
      <c r="D491" s="12">
        <v>700</v>
      </c>
      <c r="E491" s="24">
        <v>184096</v>
      </c>
    </row>
    <row r="492" spans="1:5" ht="28.5" customHeight="1">
      <c r="A492" s="6" t="s">
        <v>412</v>
      </c>
      <c r="B492" s="61"/>
      <c r="C492" s="6"/>
      <c r="D492" s="61"/>
      <c r="E492" s="31">
        <f>+E9+E87+E95+E117+E223+E321+E381+E413+E461+E478+E487+E406</f>
        <v>4510938.2</v>
      </c>
    </row>
  </sheetData>
  <mergeCells count="6">
    <mergeCell ref="A6:E6"/>
    <mergeCell ref="D1:E1"/>
    <mergeCell ref="D2:E2"/>
    <mergeCell ref="D3:E3"/>
    <mergeCell ref="D4:E4"/>
    <mergeCell ref="D5:E5"/>
  </mergeCells>
  <pageMargins left="0.9055118110236221" right="0.19685039370078741" top="0.47244094488188981" bottom="0.55118110236220474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Лист3</vt:lpstr>
      <vt:lpstr>Лист2</vt:lpstr>
      <vt:lpstr>Лист1!Заголовки_для_печати</vt:lpstr>
      <vt:lpstr>'Лист1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Захаревич</cp:lastModifiedBy>
  <cp:lastPrinted>2015-03-17T00:38:14Z</cp:lastPrinted>
  <dcterms:created xsi:type="dcterms:W3CDTF">2014-10-31T04:25:48Z</dcterms:created>
  <dcterms:modified xsi:type="dcterms:W3CDTF">2015-03-17T00:53:39Z</dcterms:modified>
</cp:coreProperties>
</file>