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940" windowWidth="19245" windowHeight="5985"/>
  </bookViews>
  <sheets>
    <sheet name="рпр" sheetId="1" r:id="rId1"/>
  </sheets>
  <definedNames>
    <definedName name="_xlnm.Print_Titles" localSheetId="0">рпр!$7:$7</definedName>
  </definedNames>
  <calcPr calcId="124519"/>
</workbook>
</file>

<file path=xl/calcChain.xml><?xml version="1.0" encoding="utf-8"?>
<calcChain xmlns="http://schemas.openxmlformats.org/spreadsheetml/2006/main">
  <c r="E519" i="1"/>
  <c r="E523"/>
  <c r="E260"/>
  <c r="E65"/>
  <c r="E484"/>
  <c r="E479"/>
  <c r="E544"/>
  <c r="E543"/>
  <c r="E456"/>
  <c r="E450"/>
  <c r="E449"/>
  <c r="E429"/>
  <c r="E428"/>
  <c r="E425"/>
  <c r="E423" s="1"/>
  <c r="E400"/>
  <c r="E398"/>
  <c r="E387"/>
  <c r="E371"/>
  <c r="E366"/>
  <c r="E141"/>
  <c r="E140"/>
  <c r="E120"/>
  <c r="E122"/>
  <c r="E351"/>
  <c r="E345"/>
  <c r="E340"/>
  <c r="E334"/>
  <c r="E332"/>
  <c r="E324"/>
  <c r="E203"/>
  <c r="E201"/>
  <c r="E81"/>
  <c r="E79" s="1"/>
  <c r="E82"/>
  <c r="E80"/>
  <c r="E78"/>
  <c r="E76"/>
  <c r="E75"/>
  <c r="E563"/>
  <c r="E561"/>
  <c r="E318"/>
  <c r="E279"/>
  <c r="E220"/>
  <c r="E222"/>
  <c r="E252"/>
  <c r="E206"/>
  <c r="E205"/>
  <c r="E185"/>
  <c r="E171"/>
  <c r="E77"/>
  <c r="E161" l="1"/>
  <c r="E469"/>
  <c r="E466"/>
  <c r="E74"/>
  <c r="E483"/>
  <c r="E453"/>
  <c r="E119"/>
  <c r="E211"/>
  <c r="E197"/>
  <c r="E573"/>
  <c r="E313"/>
  <c r="E303"/>
  <c r="E265"/>
  <c r="E71"/>
  <c r="E57"/>
  <c r="E51" l="1"/>
  <c r="E187"/>
  <c r="E56"/>
  <c r="E55" s="1"/>
  <c r="E54" s="1"/>
  <c r="E472"/>
  <c r="E471" s="1"/>
  <c r="E470" s="1"/>
  <c r="E401"/>
  <c r="E405"/>
  <c r="E407"/>
  <c r="E290"/>
  <c r="E291"/>
  <c r="E199"/>
  <c r="E183"/>
  <c r="E509" l="1"/>
  <c r="E510"/>
  <c r="E301"/>
  <c r="E300" s="1"/>
  <c r="E299"/>
  <c r="E298" s="1"/>
  <c r="E52"/>
  <c r="E399"/>
  <c r="E163" l="1"/>
  <c r="E153"/>
  <c r="E528" l="1"/>
  <c r="E522"/>
  <c r="E259"/>
  <c r="E257"/>
  <c r="E67"/>
  <c r="E413"/>
  <c r="E454"/>
  <c r="E397"/>
  <c r="E378"/>
  <c r="E374"/>
  <c r="E370"/>
  <c r="E129"/>
  <c r="E335"/>
  <c r="E270"/>
  <c r="E316"/>
  <c r="E314"/>
  <c r="E306"/>
  <c r="E296"/>
  <c r="E217"/>
  <c r="E249"/>
  <c r="E247"/>
  <c r="E195"/>
  <c r="E191"/>
  <c r="E189"/>
  <c r="E188" s="1"/>
  <c r="E170"/>
  <c r="E258" l="1"/>
  <c r="E396"/>
  <c r="E103"/>
  <c r="E70"/>
  <c r="E69"/>
  <c r="E31"/>
  <c r="E204" l="1"/>
  <c r="E148"/>
  <c r="E155"/>
  <c r="E154" s="1"/>
  <c r="E86" l="1"/>
  <c r="E85" s="1"/>
  <c r="E45" l="1"/>
  <c r="E44" s="1"/>
  <c r="E43" s="1"/>
  <c r="E162" l="1"/>
  <c r="E251" l="1"/>
  <c r="E246"/>
  <c r="E66"/>
  <c r="E285"/>
  <c r="E105"/>
  <c r="E486"/>
  <c r="E478"/>
  <c r="E462"/>
  <c r="E489"/>
  <c r="E468"/>
  <c r="E465" s="1"/>
  <c r="E139"/>
  <c r="E386"/>
  <c r="E385" l="1"/>
  <c r="E248"/>
  <c r="E461"/>
  <c r="E488"/>
  <c r="E477"/>
  <c r="E245"/>
  <c r="E29"/>
  <c r="E53"/>
  <c r="E50" s="1"/>
  <c r="E582"/>
  <c r="E578"/>
  <c r="E572"/>
  <c r="E566"/>
  <c r="E564"/>
  <c r="E562"/>
  <c r="E560"/>
  <c r="E557"/>
  <c r="E552"/>
  <c r="E545"/>
  <c r="E542"/>
  <c r="E539"/>
  <c r="E534"/>
  <c r="E530"/>
  <c r="E527" s="1"/>
  <c r="E526" s="1"/>
  <c r="E521"/>
  <c r="E518" s="1"/>
  <c r="E515"/>
  <c r="E507"/>
  <c r="E505"/>
  <c r="E501"/>
  <c r="E499"/>
  <c r="E495"/>
  <c r="E482"/>
  <c r="E452"/>
  <c r="E448"/>
  <c r="E443"/>
  <c r="E430"/>
  <c r="E426"/>
  <c r="E415"/>
  <c r="E412" s="1"/>
  <c r="E408"/>
  <c r="E404" s="1"/>
  <c r="E380"/>
  <c r="E377" s="1"/>
  <c r="E372"/>
  <c r="E369" s="1"/>
  <c r="E367"/>
  <c r="E365"/>
  <c r="E356"/>
  <c r="E350"/>
  <c r="E344"/>
  <c r="E339"/>
  <c r="E337"/>
  <c r="E333"/>
  <c r="E331"/>
  <c r="E325"/>
  <c r="E323"/>
  <c r="E321"/>
  <c r="E312"/>
  <c r="E310"/>
  <c r="E308"/>
  <c r="E304"/>
  <c r="E302"/>
  <c r="E283"/>
  <c r="E280"/>
  <c r="E278"/>
  <c r="E274"/>
  <c r="E272"/>
  <c r="E269"/>
  <c r="E264"/>
  <c r="E256"/>
  <c r="E255" s="1"/>
  <c r="E239"/>
  <c r="E237"/>
  <c r="E234"/>
  <c r="E232"/>
  <c r="E230"/>
  <c r="E228"/>
  <c r="E226"/>
  <c r="E218"/>
  <c r="E216"/>
  <c r="E210"/>
  <c r="E202"/>
  <c r="E200"/>
  <c r="E198"/>
  <c r="E196"/>
  <c r="E194"/>
  <c r="E192"/>
  <c r="E190"/>
  <c r="E186"/>
  <c r="E184"/>
  <c r="E182"/>
  <c r="E176"/>
  <c r="E174"/>
  <c r="E172"/>
  <c r="E168"/>
  <c r="E160"/>
  <c r="E152"/>
  <c r="E151" s="1"/>
  <c r="E150" s="1"/>
  <c r="E147"/>
  <c r="E138"/>
  <c r="E134"/>
  <c r="E127"/>
  <c r="E123"/>
  <c r="E121"/>
  <c r="E111"/>
  <c r="E109"/>
  <c r="E104"/>
  <c r="E102"/>
  <c r="E98"/>
  <c r="E91"/>
  <c r="E84"/>
  <c r="E68"/>
  <c r="E72"/>
  <c r="E64"/>
  <c r="E295" l="1"/>
  <c r="E498"/>
  <c r="E215"/>
  <c r="E63"/>
  <c r="E384"/>
  <c r="E118"/>
  <c r="E167"/>
  <c r="E181"/>
  <c r="E343"/>
  <c r="E355"/>
  <c r="E494"/>
  <c r="E551"/>
  <c r="E571"/>
  <c r="E581"/>
  <c r="E476"/>
  <c r="E460"/>
  <c r="E464"/>
  <c r="E349"/>
  <c r="E420"/>
  <c r="E442"/>
  <c r="E481"/>
  <c r="E514"/>
  <c r="E538"/>
  <c r="E537" s="1"/>
  <c r="E556"/>
  <c r="E577"/>
  <c r="E268"/>
  <c r="E289"/>
  <c r="E263"/>
  <c r="E282"/>
  <c r="E83"/>
  <c r="E97"/>
  <c r="E137"/>
  <c r="E209"/>
  <c r="E244"/>
  <c r="E90"/>
  <c r="E133"/>
  <c r="E146"/>
  <c r="E159"/>
  <c r="E158" s="1"/>
  <c r="E101"/>
  <c r="E108"/>
  <c r="E126"/>
  <c r="E225"/>
  <c r="E364"/>
  <c r="E271"/>
  <c r="E236"/>
  <c r="E277"/>
  <c r="E320"/>
  <c r="E330"/>
  <c r="E447"/>
  <c r="E559"/>
  <c r="E100"/>
  <c r="E40"/>
  <c r="E37"/>
  <c r="E34"/>
  <c r="E21"/>
  <c r="E11"/>
  <c r="E459" l="1"/>
  <c r="E363"/>
  <c r="E329"/>
  <c r="E403"/>
  <c r="E383" s="1"/>
  <c r="E576"/>
  <c r="E513"/>
  <c r="E480"/>
  <c r="E441"/>
  <c r="E419"/>
  <c r="E348"/>
  <c r="E580"/>
  <c r="E570"/>
  <c r="E550"/>
  <c r="E517"/>
  <c r="E411"/>
  <c r="E376"/>
  <c r="E354"/>
  <c r="E342"/>
  <c r="E532"/>
  <c r="E555"/>
  <c r="E446"/>
  <c r="E267"/>
  <c r="E262"/>
  <c r="E288"/>
  <c r="E276"/>
  <c r="E224"/>
  <c r="E180"/>
  <c r="E49"/>
  <c r="E214"/>
  <c r="E117"/>
  <c r="E145"/>
  <c r="E132"/>
  <c r="E89"/>
  <c r="E208"/>
  <c r="E149"/>
  <c r="E96"/>
  <c r="E10"/>
  <c r="E166"/>
  <c r="E125"/>
  <c r="E33"/>
  <c r="E294"/>
  <c r="E14"/>
  <c r="E266" l="1"/>
  <c r="E293"/>
  <c r="E440"/>
  <c r="E554"/>
  <c r="E525"/>
  <c r="E341"/>
  <c r="E410"/>
  <c r="E512"/>
  <c r="E549"/>
  <c r="E569"/>
  <c r="E579"/>
  <c r="E347"/>
  <c r="E418"/>
  <c r="E475"/>
  <c r="E575"/>
  <c r="E328"/>
  <c r="E362"/>
  <c r="E458"/>
  <c r="E261"/>
  <c r="E213"/>
  <c r="E28"/>
  <c r="E165"/>
  <c r="E9"/>
  <c r="E95"/>
  <c r="E207"/>
  <c r="E88"/>
  <c r="E144"/>
  <c r="E157"/>
  <c r="E48"/>
  <c r="E179"/>
  <c r="E13"/>
  <c r="E116"/>
  <c r="E212" l="1"/>
  <c r="E254"/>
  <c r="E361"/>
  <c r="E327"/>
  <c r="E574"/>
  <c r="E474"/>
  <c r="E417"/>
  <c r="E346"/>
  <c r="E548"/>
  <c r="E439"/>
  <c r="E287"/>
  <c r="E497"/>
  <c r="E115"/>
  <c r="E178"/>
  <c r="E156"/>
  <c r="E62"/>
  <c r="E164"/>
  <c r="E27"/>
  <c r="E8" l="1"/>
  <c r="E492"/>
  <c r="E457"/>
  <c r="E568"/>
  <c r="E253"/>
  <c r="E143"/>
  <c r="E114"/>
  <c r="E382"/>
  <c r="E360" l="1"/>
  <c r="E585"/>
</calcChain>
</file>

<file path=xl/sharedStrings.xml><?xml version="1.0" encoding="utf-8"?>
<sst xmlns="http://schemas.openxmlformats.org/spreadsheetml/2006/main" count="1703" uniqueCount="593">
  <si>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</si>
  <si>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</si>
  <si>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</si>
  <si>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</si>
  <si>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</si>
  <si>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</si>
  <si>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</si>
  <si>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</si>
  <si>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</si>
  <si>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</si>
  <si>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</si>
  <si>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</si>
  <si>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</si>
  <si>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</si>
  <si>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</si>
  <si>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</si>
  <si>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</si>
  <si>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</si>
  <si>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</si>
  <si>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</si>
  <si>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</si>
  <si>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</si>
  <si>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</si>
  <si>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</si>
  <si>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</si>
  <si>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</si>
  <si>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</si>
  <si>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</si>
  <si>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</si>
  <si>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</si>
  <si>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</si>
  <si>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</si>
  <si>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</si>
  <si>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</si>
  <si>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</si>
  <si>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</si>
  <si>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</si>
  <si>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</si>
  <si>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</si>
  <si>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</si>
  <si>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</si>
  <si>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</si>
  <si>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</si>
  <si>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</si>
  <si>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</si>
  <si>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</si>
  <si>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</si>
  <si>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</si>
  <si>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</si>
  <si>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</si>
  <si>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</si>
  <si>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</si>
  <si>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</si>
  <si>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</si>
  <si>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</si>
  <si>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</si>
  <si>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</si>
  <si>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</si>
  <si>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</si>
  <si>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</si>
  <si>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</si>
  <si>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</si>
  <si>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</si>
  <si>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</si>
  <si>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</si>
  <si>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</si>
  <si>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</si>
  <si>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</si>
  <si>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</si>
  <si>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</si>
  <si>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</si>
  <si>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</si>
  <si>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</si>
  <si>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</si>
  <si>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</si>
  <si>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</si>
  <si>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</si>
  <si>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</si>
  <si>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</si>
  <si>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</si>
  <si>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</si>
  <si>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</si>
  <si>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</si>
  <si>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</si>
  <si>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</si>
  <si>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</si>
  <si>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</si>
  <si>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</si>
  <si>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</si>
  <si>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</si>
  <si>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</si>
  <si>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</si>
  <si>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</si>
  <si>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</si>
  <si>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</si>
  <si>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</si>
  <si>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</si>
  <si>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</si>
  <si>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</si>
  <si>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</si>
  <si>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</si>
  <si>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</si>
  <si>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</si>
  <si>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</si>
  <si>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</si>
  <si>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</si>
  <si>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</si>
  <si>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</si>
  <si>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</si>
  <si>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</si>
  <si>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</si>
  <si>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</si>
  <si>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</si>
  <si>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</si>
  <si>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</si>
  <si>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</si>
  <si>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</si>
  <si>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</si>
  <si>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</si>
  <si>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</si>
  <si>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</si>
  <si>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</si>
  <si>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</si>
  <si>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</si>
  <si>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</si>
  <si>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</si>
  <si>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</si>
  <si>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</si>
  <si>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</si>
  <si>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</si>
  <si>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</si>
  <si>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</si>
  <si>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</si>
  <si>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</si>
  <si>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</si>
  <si>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</si>
  <si>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</si>
  <si>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</si>
  <si>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</si>
  <si>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</si>
  <si>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</si>
  <si>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</si>
  <si>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</si>
  <si>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</si>
  <si>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</si>
  <si>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</si>
  <si>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</si>
  <si>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</si>
  <si>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</si>
  <si>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</si>
  <si>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</si>
  <si>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</si>
  <si>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</si>
  <si>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</si>
  <si>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</si>
  <si>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</si>
  <si>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</si>
  <si>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</si>
  <si>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</si>
  <si>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</si>
  <si>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</si>
  <si>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</si>
  <si>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</si>
  <si>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</si>
  <si>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</si>
  <si>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</si>
  <si>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</si>
  <si>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</si>
  <si>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</si>
  <si>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</si>
  <si>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</si>
  <si>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</si>
  <si>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</si>
  <si>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</si>
  <si>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</si>
  <si>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</si>
  <si>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</si>
  <si>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</si>
  <si>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</si>
  <si>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</si>
  <si>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</si>
  <si>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</si>
  <si>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</si>
  <si>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</si>
  <si>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</si>
  <si>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</si>
  <si>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</si>
  <si>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</si>
  <si>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</si>
  <si>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</si>
  <si>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</si>
  <si>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</si>
  <si>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</si>
  <si>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</si>
  <si>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</si>
  <si>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</si>
  <si>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</si>
  <si>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</si>
  <si>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</si>
  <si>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</si>
  <si>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</si>
  <si>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</si>
  <si>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</si>
  <si>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</si>
  <si>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</si>
  <si>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</si>
  <si>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</si>
  <si>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</si>
  <si>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</si>
  <si>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</si>
  <si>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</si>
  <si>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</si>
  <si>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</si>
  <si>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</si>
  <si>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</si>
  <si>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09 2 01 80050</t>
  </si>
  <si>
    <t>09 2 01 80160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</si>
  <si>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</si>
  <si>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</si>
  <si>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</si>
  <si>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</si>
  <si>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</si>
  <si>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</si>
  <si>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</si>
  <si>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</si>
  <si>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</si>
  <si>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</si>
  <si>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</si>
  <si>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</si>
  <si>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</si>
  <si>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</si>
  <si>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</si>
  <si>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</si>
  <si>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</si>
  <si>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</si>
  <si>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</si>
  <si>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</si>
  <si>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</si>
  <si>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</si>
  <si>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</si>
  <si>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</si>
  <si>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</si>
  <si>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</si>
  <si>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</si>
  <si>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</si>
  <si>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</si>
  <si>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</si>
  <si>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</si>
  <si>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</si>
  <si>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</si>
  <si>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</si>
  <si>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</si>
  <si>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</si>
  <si>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</si>
  <si>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</si>
  <si>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</si>
  <si>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</si>
  <si>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</si>
  <si>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</si>
  <si>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</si>
  <si>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</si>
  <si>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</si>
  <si>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</si>
  <si>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</si>
  <si>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</si>
  <si>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</si>
  <si>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</si>
  <si>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</si>
  <si>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</si>
  <si>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</si>
  <si>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</si>
  <si>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</si>
  <si>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</si>
  <si>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</si>
  <si>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</si>
  <si>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</si>
  <si>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</si>
  <si>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</si>
  <si>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</si>
  <si>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</si>
  <si>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</si>
  <si>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</si>
  <si>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</si>
  <si>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</si>
  <si>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</si>
  <si>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</si>
  <si>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</si>
  <si>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</si>
  <si>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</si>
  <si>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</si>
  <si>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</si>
  <si>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</si>
  <si>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</si>
  <si>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</si>
  <si>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</si>
  <si>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</si>
  <si>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</si>
  <si>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</si>
  <si>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</si>
  <si>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</si>
  <si>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</si>
  <si>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</si>
  <si>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</si>
  <si>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</si>
  <si>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</si>
  <si>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</si>
  <si>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</si>
  <si>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</si>
  <si>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</si>
  <si>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</si>
  <si>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</si>
  <si>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</si>
  <si>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</si>
  <si>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</si>
  <si>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</si>
  <si>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</si>
  <si>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</si>
  <si>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</si>
  <si>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</si>
  <si>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</si>
  <si>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</si>
  <si>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</si>
  <si>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</si>
  <si>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</si>
  <si>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</si>
  <si>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</si>
  <si>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</si>
  <si>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</si>
  <si>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</si>
  <si>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</si>
  <si>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</si>
  <si>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</si>
  <si>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</si>
  <si>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</si>
  <si>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</si>
  <si>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</si>
  <si>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</si>
  <si>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</si>
  <si>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</si>
  <si>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</si>
  <si>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</si>
  <si>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</si>
  <si>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</si>
  <si>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</si>
  <si>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</si>
  <si>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</si>
  <si>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</si>
  <si>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</si>
  <si>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</si>
  <si>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</si>
  <si>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</si>
  <si>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</si>
  <si>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</si>
  <si>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</si>
  <si>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</si>
  <si>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</si>
  <si>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</si>
  <si>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</si>
  <si>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</si>
  <si>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</si>
  <si>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</si>
  <si>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</si>
  <si>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</si>
  <si>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</si>
  <si>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</si>
  <si>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</si>
  <si>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</si>
  <si>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</si>
  <si>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</si>
  <si>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</si>
  <si>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</si>
  <si>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</si>
  <si>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</si>
  <si>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</si>
  <si>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</si>
  <si>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</si>
  <si>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</si>
  <si>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</si>
  <si>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</si>
  <si>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</si>
  <si>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</si>
  <si>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</si>
  <si>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</si>
  <si>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</si>
  <si>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</si>
  <si>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</si>
  <si>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</si>
  <si>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</si>
  <si>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</si>
  <si>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</si>
  <si>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</si>
  <si>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</si>
  <si>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</si>
  <si>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</si>
  <si>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</si>
  <si>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</si>
  <si>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</si>
  <si>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</si>
  <si>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</si>
  <si>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</si>
  <si>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</si>
  <si>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</si>
  <si>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</si>
  <si>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</si>
  <si>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</si>
  <si>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</si>
  <si>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</si>
  <si>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</si>
  <si>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</si>
  <si>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</si>
  <si>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</si>
  <si>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</si>
  <si>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</si>
  <si>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</si>
  <si>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</si>
  <si>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</si>
  <si>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</si>
  <si>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</si>
  <si>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</si>
  <si>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</si>
  <si>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</si>
  <si>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</si>
  <si>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</si>
  <si>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</si>
  <si>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</si>
  <si>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</si>
  <si>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</si>
  <si>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</si>
  <si>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</si>
  <si>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</si>
  <si>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</si>
  <si>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</si>
  <si>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</si>
  <si>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</si>
  <si>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</si>
  <si>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</si>
  <si>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</si>
  <si>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</si>
  <si>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</si>
  <si>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</si>
  <si>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</si>
  <si>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</si>
  <si>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</si>
  <si>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</si>
  <si>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</si>
  <si>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</si>
  <si>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</si>
  <si>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</si>
  <si>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</si>
  <si>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</si>
  <si>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</si>
  <si>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</si>
  <si>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</si>
  <si>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</si>
  <si>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</si>
  <si>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</si>
  <si>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</si>
  <si>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</si>
  <si>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</si>
  <si>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</si>
  <si>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</si>
  <si>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</si>
  <si>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</si>
  <si>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</si>
  <si>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</si>
  <si>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</si>
  <si>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</si>
  <si>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</si>
  <si>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</si>
  <si>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</si>
  <si>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</si>
  <si>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</si>
  <si>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</si>
  <si>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</si>
  <si>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</si>
  <si>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</si>
  <si>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</si>
  <si>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</si>
  <si>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</si>
  <si>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</si>
  <si>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</si>
  <si>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</si>
  <si>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</si>
  <si>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</si>
  <si>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</si>
  <si>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</si>
  <si>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</si>
  <si>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</si>
  <si>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</si>
  <si>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</si>
  <si>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</si>
  <si>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</si>
  <si>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</si>
  <si>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</si>
  <si>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</si>
  <si>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</si>
  <si>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</si>
  <si>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</si>
  <si>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</si>
  <si>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</si>
  <si>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</si>
  <si>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</si>
  <si>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</si>
  <si>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</si>
  <si>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</si>
  <si>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</si>
  <si>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</si>
  <si>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</si>
  <si>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</si>
  <si>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</si>
  <si>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</si>
  <si>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</si>
  <si>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</si>
  <si>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</si>
  <si>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</si>
  <si>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</si>
  <si>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</si>
  <si>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</si>
  <si>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</si>
  <si>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</si>
  <si>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</si>
  <si>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</si>
  <si>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</si>
  <si>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</si>
  <si>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</si>
  <si>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</si>
  <si>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</si>
  <si>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</si>
  <si>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</si>
  <si>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</si>
  <si>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</si>
  <si>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</si>
  <si>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</si>
  <si>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</si>
  <si>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</si>
  <si>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</si>
  <si>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</si>
  <si>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</si>
  <si>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</si>
  <si>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</si>
  <si>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</si>
  <si>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</si>
  <si>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</si>
  <si>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</si>
  <si>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</si>
  <si>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</si>
  <si>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</si>
  <si>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00 2 00 00000</t>
  </si>
  <si>
    <t>00 2 00 09502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</si>
  <si>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</si>
  <si>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</si>
  <si>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</si>
  <si>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</si>
  <si>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</si>
  <si>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</si>
  <si>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Капитальный ремонт ул.Мухина от ул.Пролетарская до ул.Зейская (в т.ч. Проектные работы)</t>
  </si>
  <si>
    <t>00 1 00 58430</t>
  </si>
  <si>
    <t>Реализация на основании судебных решений мер поддержки граждан, признанных пострадавшими в результате крупномасштабного наводнения в августе-сентябре 2013 года в рамках подпрограммы "Реализация мер социальной поддержки граждан Амурской области, признанных в установленном порядке пострадавшими в результате чрезвычайной ситуации, вызванной крупномасштабным наводнением в августе-сентябре 2013 года" государственной программы "Обеспечение доступным и комфортным жильем населения Амурской области на 2014-2020 годы"</t>
  </si>
  <si>
    <t xml:space="preserve">Капитальные вложения в объекты муниципальной собственности за счет  благотворительных пожертвований </t>
  </si>
  <si>
    <t>04 1 02 40620</t>
  </si>
  <si>
    <t>Основное мероприятие "Обустройство мест массового культурного досуга и активного отдыха жителей города Благовещенска</t>
  </si>
  <si>
    <t>05 5 03 00000</t>
  </si>
  <si>
    <t>05 5 03 60350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</si>
  <si>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</si>
  <si>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</si>
  <si>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</si>
  <si>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</si>
  <si>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Субсидии юридическим лицам на возмещение затрат, связанных с обустройством мест массового отдыха населения (парки)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</si>
  <si>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</si>
  <si>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Обновление и укрепление материально-технической базы АПК "Безопасный город</t>
  </si>
  <si>
    <t>08 1 01 10330</t>
  </si>
  <si>
    <t>Обновление и укрепление материально-технической базы муниципальных организаций (учреждений)</t>
  </si>
  <si>
    <t>05 4 01 10010</t>
  </si>
  <si>
    <t>Содержание и ремонт муниципального жилья</t>
  </si>
  <si>
    <t>Расходы на исполнение судебных решений</t>
  </si>
  <si>
    <t>00 0 00 70021</t>
  </si>
  <si>
    <t>Реализация мероприятий федеральной целевой программы "Развитие внутреннего и въездного туризма в Российской Федерации (2011-2018 годы)" подпрограммы "РАзвитие внутреннего и въездного туризма в Амурской области" государственной программы "Экономическое развитие и инновационная экономика Амурской области на 2014-2020 годы" в рамках подпрограммы "Развитие туризма в городе Благовещенске" муниципальной программы "Экономическое развитие города Благовещенска на 2015-2020 годы"</t>
  </si>
  <si>
    <t>09 1 01 R1100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</si>
  <si>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</si>
  <si>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</si>
  <si>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</si>
  <si>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09 1 01 51100</t>
  </si>
  <si>
    <t>Расходы, направленные на модернизацию коммунальной инфраструктуры мероприятий подпрограммы "Обеспечение доступности коммунальных услуг, повышение качества и надежности жилищно-коммунального обслуживания населения" государственной программы "Модернизация жилищно-коммунального комплекса, энергосбережение и повышение энергетической эффективности в Амурской области на 2014-2020 годы" в рамках подпрограммы "Повышение качества и надежности жилищно-коммунального обслуживания населения, обеспечения доступности коммунальных услуг"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</si>
  <si>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03 1 01 87400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</si>
  <si>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</si>
  <si>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Предоставление социальных выплат молодым семьям на приобретение (строительство) жилья по мероприятиям подпрограммы «Обеспечение жильем молодых семей» государственной программы «Обеспечение доступным и качественным жильем населения Амурской области на 2014-2020 годы» в рамках подпрограммы «Обеспечение жильем молодых семей» муниципальной программы «Обеспечение доступным и комфортным жильем населения города Благовещенска на 2015-2020 годы»</t>
  </si>
  <si>
    <t>01 3 01 R0200</t>
  </si>
  <si>
    <t>01 3 01 50200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</si>
  <si>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</si>
  <si>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</si>
  <si>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 xml:space="preserve">     </t>
  </si>
  <si>
    <t>Приложение № 3</t>
  </si>
  <si>
    <t>от 14.07.2016 № 24/69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</si>
</sst>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4" fillId="0" borderId="0"/>
  </cellStyleXfs>
  <cellXfs count="103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/>
    <xf numFmtId="0" fontId="7" fillId="0" borderId="0" xfId="4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NumberFormat="1" applyFont="1" applyFill="1" applyAlignment="1">
      <alignment horizontal="left" wrapText="1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90"/>
  <sheetViews>
    <sheetView tabSelected="1" workbookViewId="0">
      <selection activeCell="G8" sqref="G8"/>
    </sheetView>
  </sheetViews>
  <sheetFormatPr defaultColWidth="9.140625" defaultRowHeight="15"/>
  <cols>
    <col min="1" max="1" width="66.5703125" style="84" customWidth="1"/>
    <col min="2" max="2" width="8" style="9" customWidth="1"/>
    <col min="3" max="3" width="14.7109375" style="57" customWidth="1"/>
    <col min="4" max="4" width="6.140625" style="58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101" t="s">
        <v>591</v>
      </c>
      <c r="D1" s="101"/>
      <c r="E1" s="101"/>
    </row>
    <row r="2" spans="1:5" s="3" customFormat="1" ht="12.75" customHeight="1">
      <c r="A2" s="1"/>
      <c r="B2" s="2"/>
      <c r="C2" s="101" t="s">
        <v>501</v>
      </c>
      <c r="D2" s="101"/>
      <c r="E2" s="101"/>
    </row>
    <row r="3" spans="1:5" s="3" customFormat="1" ht="12.75" customHeight="1">
      <c r="A3" s="1"/>
      <c r="B3" s="2"/>
      <c r="C3" s="101" t="s">
        <v>0</v>
      </c>
      <c r="D3" s="101"/>
      <c r="E3" s="101"/>
    </row>
    <row r="4" spans="1:5" s="3" customFormat="1" ht="12.75" customHeight="1">
      <c r="A4" s="1"/>
      <c r="B4" s="2"/>
      <c r="C4" s="102" t="s">
        <v>592</v>
      </c>
      <c r="D4" s="102"/>
      <c r="E4" s="102"/>
    </row>
    <row r="5" spans="1:5" s="3" customFormat="1" ht="49.5" customHeight="1">
      <c r="A5" s="100" t="s">
        <v>47</v>
      </c>
      <c r="B5" s="100"/>
      <c r="C5" s="100"/>
      <c r="D5" s="100"/>
      <c r="E5" s="100"/>
    </row>
    <row r="6" spans="1:5" s="3" customFormat="1" ht="15" customHeight="1">
      <c r="A6" s="1"/>
      <c r="B6" s="2"/>
      <c r="C6" s="99" t="s">
        <v>1</v>
      </c>
      <c r="D6" s="99"/>
      <c r="E6" s="99"/>
    </row>
    <row r="7" spans="1:5" s="3" customFormat="1" ht="18.75" customHeight="1">
      <c r="A7" s="59" t="s">
        <v>2</v>
      </c>
      <c r="B7" s="60" t="s">
        <v>3</v>
      </c>
      <c r="C7" s="60" t="s">
        <v>4</v>
      </c>
      <c r="D7" s="61" t="s">
        <v>5</v>
      </c>
      <c r="E7" s="62" t="s">
        <v>51</v>
      </c>
    </row>
    <row r="8" spans="1:5" s="28" customFormat="1" ht="33" customHeight="1">
      <c r="A8" s="4" t="s">
        <v>6</v>
      </c>
      <c r="B8" s="5" t="s">
        <v>7</v>
      </c>
      <c r="C8" s="85"/>
      <c r="D8" s="7"/>
      <c r="E8" s="65">
        <f>E9+E13+E27+E58+E62+E48+E43+E54</f>
        <v>547169.29999999993</v>
      </c>
    </row>
    <row r="9" spans="1:5" s="28" customFormat="1" ht="28.5">
      <c r="A9" s="4" t="s">
        <v>48</v>
      </c>
      <c r="B9" s="5" t="s">
        <v>8</v>
      </c>
      <c r="C9" s="6"/>
      <c r="D9" s="7"/>
      <c r="E9" s="65">
        <f>E10</f>
        <v>2269.1999999999998</v>
      </c>
    </row>
    <row r="10" spans="1:5">
      <c r="A10" s="11" t="s">
        <v>9</v>
      </c>
      <c r="B10" s="12" t="s">
        <v>8</v>
      </c>
      <c r="C10" s="13" t="s">
        <v>49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50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50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590</v>
      </c>
      <c r="C13" s="6"/>
      <c r="D13" s="7"/>
      <c r="E13" s="65">
        <f>SUM(E14)</f>
        <v>31960.3</v>
      </c>
    </row>
    <row r="14" spans="1:5">
      <c r="A14" s="11" t="s">
        <v>9</v>
      </c>
      <c r="B14" s="12" t="s">
        <v>13</v>
      </c>
      <c r="C14" s="13" t="s">
        <v>49</v>
      </c>
      <c r="D14" s="16"/>
      <c r="E14" s="21">
        <f>SUM(E15+E17+E19+E21+E25)</f>
        <v>31960.3</v>
      </c>
    </row>
    <row r="15" spans="1:5">
      <c r="A15" s="11" t="s">
        <v>14</v>
      </c>
      <c r="B15" s="12" t="s">
        <v>13</v>
      </c>
      <c r="C15" s="13" t="s">
        <v>52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52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53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53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54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54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55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55</v>
      </c>
      <c r="D22" s="16">
        <v>100</v>
      </c>
      <c r="E22" s="21">
        <v>12268.9</v>
      </c>
    </row>
    <row r="23" spans="1:5" ht="30">
      <c r="A23" s="11" t="s">
        <v>56</v>
      </c>
      <c r="B23" s="12" t="s">
        <v>13</v>
      </c>
      <c r="C23" s="13" t="s">
        <v>55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55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57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57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5">
        <f>SUM(E28)</f>
        <v>175285.4</v>
      </c>
    </row>
    <row r="28" spans="1:5">
      <c r="A28" s="11" t="s">
        <v>9</v>
      </c>
      <c r="B28" s="12" t="s">
        <v>22</v>
      </c>
      <c r="C28" s="13" t="s">
        <v>49</v>
      </c>
      <c r="D28" s="16"/>
      <c r="E28" s="21">
        <f>SUM(E29)+E33</f>
        <v>175285.4</v>
      </c>
    </row>
    <row r="29" spans="1:5" ht="30">
      <c r="A29" s="20" t="s">
        <v>23</v>
      </c>
      <c r="B29" s="12" t="s">
        <v>22</v>
      </c>
      <c r="C29" s="13" t="s">
        <v>58</v>
      </c>
      <c r="D29" s="16"/>
      <c r="E29" s="21">
        <f>SUM(E30:E32)</f>
        <v>169955.19999999998</v>
      </c>
    </row>
    <row r="30" spans="1:5" ht="60">
      <c r="A30" s="11" t="s">
        <v>11</v>
      </c>
      <c r="B30" s="12" t="s">
        <v>22</v>
      </c>
      <c r="C30" s="13" t="s">
        <v>58</v>
      </c>
      <c r="D30" s="16">
        <v>100</v>
      </c>
      <c r="E30" s="21">
        <v>154057.9</v>
      </c>
    </row>
    <row r="31" spans="1:5" ht="30">
      <c r="A31" s="11" t="s">
        <v>56</v>
      </c>
      <c r="B31" s="12" t="s">
        <v>22</v>
      </c>
      <c r="C31" s="13" t="s">
        <v>58</v>
      </c>
      <c r="D31" s="16">
        <v>200</v>
      </c>
      <c r="E31" s="21">
        <f>15210.5+136.8</f>
        <v>15347.3</v>
      </c>
    </row>
    <row r="32" spans="1:5">
      <c r="A32" s="18" t="s">
        <v>19</v>
      </c>
      <c r="B32" s="12" t="s">
        <v>22</v>
      </c>
      <c r="C32" s="13" t="s">
        <v>58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59</v>
      </c>
      <c r="D33" s="16"/>
      <c r="E33" s="21">
        <f>SUM(E34+E37+E40)</f>
        <v>5330.2</v>
      </c>
    </row>
    <row r="34" spans="1:5" ht="150">
      <c r="A34" s="11" t="s">
        <v>60</v>
      </c>
      <c r="B34" s="12" t="s">
        <v>22</v>
      </c>
      <c r="C34" s="13" t="s">
        <v>61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61</v>
      </c>
      <c r="D35" s="13" t="s">
        <v>26</v>
      </c>
      <c r="E35" s="21">
        <v>1952.1</v>
      </c>
    </row>
    <row r="36" spans="1:5" ht="30">
      <c r="A36" s="11" t="s">
        <v>56</v>
      </c>
      <c r="B36" s="12" t="s">
        <v>22</v>
      </c>
      <c r="C36" s="13" t="s">
        <v>61</v>
      </c>
      <c r="D36" s="13" t="s">
        <v>27</v>
      </c>
      <c r="E36" s="21">
        <v>166.8</v>
      </c>
    </row>
    <row r="37" spans="1:5" ht="120">
      <c r="A37" s="63" t="s">
        <v>62</v>
      </c>
      <c r="B37" s="12" t="s">
        <v>22</v>
      </c>
      <c r="C37" s="79" t="s">
        <v>63</v>
      </c>
      <c r="D37" s="64"/>
      <c r="E37" s="21">
        <f>SUM(E38:E39)</f>
        <v>1622.1</v>
      </c>
    </row>
    <row r="38" spans="1:5" ht="60">
      <c r="A38" s="11" t="s">
        <v>11</v>
      </c>
      <c r="B38" s="12" t="s">
        <v>22</v>
      </c>
      <c r="C38" s="79" t="s">
        <v>63</v>
      </c>
      <c r="D38" s="64">
        <v>100</v>
      </c>
      <c r="E38" s="21">
        <v>1464</v>
      </c>
    </row>
    <row r="39" spans="1:5" ht="30">
      <c r="A39" s="11" t="s">
        <v>56</v>
      </c>
      <c r="B39" s="12" t="s">
        <v>22</v>
      </c>
      <c r="C39" s="79" t="s">
        <v>63</v>
      </c>
      <c r="D39" s="64">
        <v>200</v>
      </c>
      <c r="E39" s="21">
        <v>158.1</v>
      </c>
    </row>
    <row r="40" spans="1:5" ht="75">
      <c r="A40" s="63" t="s">
        <v>64</v>
      </c>
      <c r="B40" s="12" t="s">
        <v>22</v>
      </c>
      <c r="C40" s="79" t="s">
        <v>65</v>
      </c>
      <c r="D40" s="64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79" t="s">
        <v>65</v>
      </c>
      <c r="D41" s="64">
        <v>100</v>
      </c>
      <c r="E41" s="21">
        <v>1464.1</v>
      </c>
    </row>
    <row r="42" spans="1:5" ht="30">
      <c r="A42" s="11" t="s">
        <v>56</v>
      </c>
      <c r="B42" s="12" t="s">
        <v>22</v>
      </c>
      <c r="C42" s="79" t="s">
        <v>65</v>
      </c>
      <c r="D42" s="64">
        <v>200</v>
      </c>
      <c r="E42" s="21">
        <v>125.1</v>
      </c>
    </row>
    <row r="43" spans="1:5" s="28" customFormat="1">
      <c r="A43" s="50" t="s">
        <v>513</v>
      </c>
      <c r="B43" s="5" t="s">
        <v>515</v>
      </c>
      <c r="C43" s="95"/>
      <c r="D43" s="75"/>
      <c r="E43" s="65">
        <f>E44</f>
        <v>332.4</v>
      </c>
    </row>
    <row r="44" spans="1:5">
      <c r="A44" s="89" t="s">
        <v>25</v>
      </c>
      <c r="B44" s="12" t="s">
        <v>515</v>
      </c>
      <c r="C44" s="13" t="s">
        <v>59</v>
      </c>
      <c r="D44" s="64"/>
      <c r="E44" s="21">
        <f>E45</f>
        <v>332.4</v>
      </c>
    </row>
    <row r="45" spans="1:5" ht="120">
      <c r="A45" s="15" t="s">
        <v>514</v>
      </c>
      <c r="B45" s="12" t="s">
        <v>515</v>
      </c>
      <c r="C45" s="92" t="s">
        <v>516</v>
      </c>
      <c r="D45" s="64"/>
      <c r="E45" s="21">
        <f>E46+E47</f>
        <v>332.4</v>
      </c>
    </row>
    <row r="46" spans="1:5" ht="30">
      <c r="A46" s="15" t="s">
        <v>56</v>
      </c>
      <c r="B46" s="12" t="s">
        <v>515</v>
      </c>
      <c r="C46" s="92" t="s">
        <v>516</v>
      </c>
      <c r="D46" s="64">
        <v>200</v>
      </c>
      <c r="E46" s="21">
        <v>186.1</v>
      </c>
    </row>
    <row r="47" spans="1:5">
      <c r="A47" s="89" t="s">
        <v>19</v>
      </c>
      <c r="B47" s="12" t="s">
        <v>515</v>
      </c>
      <c r="C47" s="92" t="s">
        <v>516</v>
      </c>
      <c r="D47" s="64">
        <v>800</v>
      </c>
      <c r="E47" s="21">
        <v>146.30000000000001</v>
      </c>
    </row>
    <row r="48" spans="1:5" s="28" customFormat="1" ht="42.75">
      <c r="A48" s="4" t="s">
        <v>495</v>
      </c>
      <c r="B48" s="5" t="s">
        <v>496</v>
      </c>
      <c r="C48" s="6"/>
      <c r="D48" s="7"/>
      <c r="E48" s="65">
        <f>SUM(E49)</f>
        <v>43504.30000000001</v>
      </c>
    </row>
    <row r="49" spans="1:5">
      <c r="A49" s="11" t="s">
        <v>9</v>
      </c>
      <c r="B49" s="12" t="s">
        <v>496</v>
      </c>
      <c r="C49" s="13" t="s">
        <v>49</v>
      </c>
      <c r="D49" s="16"/>
      <c r="E49" s="21">
        <f>SUM(E50)</f>
        <v>43504.30000000001</v>
      </c>
    </row>
    <row r="50" spans="1:5" ht="30">
      <c r="A50" s="20" t="s">
        <v>23</v>
      </c>
      <c r="B50" s="12" t="s">
        <v>496</v>
      </c>
      <c r="C50" s="13" t="s">
        <v>58</v>
      </c>
      <c r="D50" s="16"/>
      <c r="E50" s="21">
        <f>SUM(E51:E53)</f>
        <v>43504.30000000001</v>
      </c>
    </row>
    <row r="51" spans="1:5" ht="60">
      <c r="A51" s="11" t="s">
        <v>11</v>
      </c>
      <c r="B51" s="12" t="s">
        <v>496</v>
      </c>
      <c r="C51" s="13" t="s">
        <v>58</v>
      </c>
      <c r="D51" s="16">
        <v>100</v>
      </c>
      <c r="E51" s="21">
        <f>26815.6+12355.2+349.3+495.8</f>
        <v>40015.900000000009</v>
      </c>
    </row>
    <row r="52" spans="1:5" s="28" customFormat="1" ht="30">
      <c r="A52" s="11" t="s">
        <v>56</v>
      </c>
      <c r="B52" s="12" t="s">
        <v>496</v>
      </c>
      <c r="C52" s="13" t="s">
        <v>58</v>
      </c>
      <c r="D52" s="16">
        <v>200</v>
      </c>
      <c r="E52" s="21">
        <f>1707.8+1569.6+528.3-349.3</f>
        <v>3456.3999999999996</v>
      </c>
    </row>
    <row r="53" spans="1:5">
      <c r="A53" s="18" t="s">
        <v>19</v>
      </c>
      <c r="B53" s="12" t="s">
        <v>496</v>
      </c>
      <c r="C53" s="13" t="s">
        <v>58</v>
      </c>
      <c r="D53" s="16">
        <v>800</v>
      </c>
      <c r="E53" s="21">
        <f>22+10</f>
        <v>32</v>
      </c>
    </row>
    <row r="54" spans="1:5" s="28" customFormat="1">
      <c r="A54" s="50" t="s">
        <v>563</v>
      </c>
      <c r="B54" s="94" t="s">
        <v>565</v>
      </c>
      <c r="C54" s="6"/>
      <c r="D54" s="7"/>
      <c r="E54" s="65">
        <f>E55</f>
        <v>1701.7</v>
      </c>
    </row>
    <row r="55" spans="1:5">
      <c r="A55" s="15" t="s">
        <v>9</v>
      </c>
      <c r="B55" s="31" t="s">
        <v>565</v>
      </c>
      <c r="C55" s="13" t="s">
        <v>49</v>
      </c>
      <c r="D55" s="16"/>
      <c r="E55" s="21">
        <f>E56</f>
        <v>1701.7</v>
      </c>
    </row>
    <row r="56" spans="1:5">
      <c r="A56" s="15" t="s">
        <v>564</v>
      </c>
      <c r="B56" s="31" t="s">
        <v>565</v>
      </c>
      <c r="C56" s="13" t="s">
        <v>566</v>
      </c>
      <c r="D56" s="16"/>
      <c r="E56" s="21">
        <f>E57</f>
        <v>1701.7</v>
      </c>
    </row>
    <row r="57" spans="1:5" ht="30">
      <c r="A57" s="15" t="s">
        <v>56</v>
      </c>
      <c r="B57" s="31" t="s">
        <v>565</v>
      </c>
      <c r="C57" s="13" t="s">
        <v>566</v>
      </c>
      <c r="D57" s="16">
        <v>200</v>
      </c>
      <c r="E57" s="21">
        <f>1923.3-221.6</f>
        <v>1701.7</v>
      </c>
    </row>
    <row r="58" spans="1:5">
      <c r="A58" s="4" t="s">
        <v>28</v>
      </c>
      <c r="B58" s="5" t="s">
        <v>29</v>
      </c>
      <c r="C58" s="6"/>
      <c r="D58" s="7"/>
      <c r="E58" s="65">
        <v>30000</v>
      </c>
    </row>
    <row r="59" spans="1:5">
      <c r="A59" s="11" t="s">
        <v>9</v>
      </c>
      <c r="B59" s="12" t="s">
        <v>29</v>
      </c>
      <c r="C59" s="13" t="s">
        <v>49</v>
      </c>
      <c r="D59" s="16"/>
      <c r="E59" s="21">
        <v>30000</v>
      </c>
    </row>
    <row r="60" spans="1:5">
      <c r="A60" s="11" t="s">
        <v>24</v>
      </c>
      <c r="B60" s="12" t="s">
        <v>29</v>
      </c>
      <c r="C60" s="13" t="s">
        <v>66</v>
      </c>
      <c r="D60" s="16"/>
      <c r="E60" s="21">
        <v>30000</v>
      </c>
    </row>
    <row r="61" spans="1:5">
      <c r="A61" s="18" t="s">
        <v>19</v>
      </c>
      <c r="B61" s="12" t="s">
        <v>29</v>
      </c>
      <c r="C61" s="13" t="s">
        <v>67</v>
      </c>
      <c r="D61" s="16">
        <v>800</v>
      </c>
      <c r="E61" s="21">
        <v>30000</v>
      </c>
    </row>
    <row r="62" spans="1:5">
      <c r="A62" s="4" t="s">
        <v>30</v>
      </c>
      <c r="B62" s="5" t="s">
        <v>31</v>
      </c>
      <c r="C62" s="6"/>
      <c r="D62" s="7"/>
      <c r="E62" s="65">
        <f>E63+E88+E95+E100</f>
        <v>262115.99999999997</v>
      </c>
    </row>
    <row r="63" spans="1:5">
      <c r="A63" s="11" t="s">
        <v>9</v>
      </c>
      <c r="B63" s="12" t="s">
        <v>31</v>
      </c>
      <c r="C63" s="13" t="s">
        <v>49</v>
      </c>
      <c r="D63" s="16"/>
      <c r="E63" s="21">
        <f>E64+E68+E72+E74+E83+E85+E79</f>
        <v>206015.39999999997</v>
      </c>
    </row>
    <row r="64" spans="1:5" ht="30">
      <c r="A64" s="20" t="s">
        <v>23</v>
      </c>
      <c r="B64" s="12" t="s">
        <v>31</v>
      </c>
      <c r="C64" s="13" t="s">
        <v>58</v>
      </c>
      <c r="D64" s="16"/>
      <c r="E64" s="21">
        <f>SUM(E65:E67)</f>
        <v>32040.899999999998</v>
      </c>
    </row>
    <row r="65" spans="1:5" ht="60">
      <c r="A65" s="11" t="s">
        <v>11</v>
      </c>
      <c r="B65" s="12" t="s">
        <v>31</v>
      </c>
      <c r="C65" s="13" t="s">
        <v>58</v>
      </c>
      <c r="D65" s="16">
        <v>100</v>
      </c>
      <c r="E65" s="21">
        <f>28400.5+117+299.2</f>
        <v>28816.7</v>
      </c>
    </row>
    <row r="66" spans="1:5" ht="30.75" customHeight="1">
      <c r="A66" s="11" t="s">
        <v>56</v>
      </c>
      <c r="B66" s="12" t="s">
        <v>31</v>
      </c>
      <c r="C66" s="13" t="s">
        <v>58</v>
      </c>
      <c r="D66" s="16">
        <v>200</v>
      </c>
      <c r="E66" s="21">
        <f>2977.6-167</f>
        <v>2810.6</v>
      </c>
    </row>
    <row r="67" spans="1:5">
      <c r="A67" s="18" t="s">
        <v>19</v>
      </c>
      <c r="B67" s="12" t="s">
        <v>31</v>
      </c>
      <c r="C67" s="13" t="s">
        <v>58</v>
      </c>
      <c r="D67" s="16">
        <v>800</v>
      </c>
      <c r="E67" s="21">
        <f>175+50+188.6</f>
        <v>413.6</v>
      </c>
    </row>
    <row r="68" spans="1:5" ht="30">
      <c r="A68" s="17" t="s">
        <v>32</v>
      </c>
      <c r="B68" s="12" t="s">
        <v>31</v>
      </c>
      <c r="C68" s="13" t="s">
        <v>68</v>
      </c>
      <c r="D68" s="16"/>
      <c r="E68" s="21">
        <f>SUM(E69:E71)</f>
        <v>84188.799999999988</v>
      </c>
    </row>
    <row r="69" spans="1:5" ht="60">
      <c r="A69" s="11" t="s">
        <v>11</v>
      </c>
      <c r="B69" s="12" t="s">
        <v>31</v>
      </c>
      <c r="C69" s="13" t="s">
        <v>68</v>
      </c>
      <c r="D69" s="16">
        <v>100</v>
      </c>
      <c r="E69" s="21">
        <f>55172.6+43.7</f>
        <v>55216.299999999996</v>
      </c>
    </row>
    <row r="70" spans="1:5" ht="30">
      <c r="A70" s="11" t="s">
        <v>56</v>
      </c>
      <c r="B70" s="12" t="s">
        <v>31</v>
      </c>
      <c r="C70" s="13" t="s">
        <v>68</v>
      </c>
      <c r="D70" s="16">
        <v>200</v>
      </c>
      <c r="E70" s="21">
        <f>25563.3+75+267.2</f>
        <v>25905.5</v>
      </c>
    </row>
    <row r="71" spans="1:5">
      <c r="A71" s="18" t="s">
        <v>19</v>
      </c>
      <c r="B71" s="12" t="s">
        <v>31</v>
      </c>
      <c r="C71" s="13" t="s">
        <v>68</v>
      </c>
      <c r="D71" s="16">
        <v>800</v>
      </c>
      <c r="E71" s="21">
        <f>3149.6-28.8-53.8</f>
        <v>3066.9999999999995</v>
      </c>
    </row>
    <row r="72" spans="1:5" ht="30">
      <c r="A72" s="20" t="s">
        <v>33</v>
      </c>
      <c r="B72" s="12" t="s">
        <v>31</v>
      </c>
      <c r="C72" s="13" t="s">
        <v>69</v>
      </c>
      <c r="D72" s="16"/>
      <c r="E72" s="9">
        <f>E73</f>
        <v>1530</v>
      </c>
    </row>
    <row r="73" spans="1:5" ht="30">
      <c r="A73" s="20" t="s">
        <v>34</v>
      </c>
      <c r="B73" s="12" t="s">
        <v>31</v>
      </c>
      <c r="C73" s="13" t="s">
        <v>69</v>
      </c>
      <c r="D73" s="16">
        <v>600</v>
      </c>
      <c r="E73" s="9">
        <v>1530</v>
      </c>
    </row>
    <row r="74" spans="1:5">
      <c r="A74" s="11" t="s">
        <v>35</v>
      </c>
      <c r="B74" s="12" t="s">
        <v>31</v>
      </c>
      <c r="C74" s="13" t="s">
        <v>70</v>
      </c>
      <c r="D74" s="16"/>
      <c r="E74" s="21">
        <f>E78+E75+E76+E77</f>
        <v>22465.10000000002</v>
      </c>
    </row>
    <row r="75" spans="1:5" ht="30">
      <c r="A75" s="15" t="s">
        <v>56</v>
      </c>
      <c r="B75" s="12" t="s">
        <v>31</v>
      </c>
      <c r="C75" s="13" t="s">
        <v>70</v>
      </c>
      <c r="D75" s="16">
        <v>200</v>
      </c>
      <c r="E75" s="21">
        <f>265.4+17931.2+298.1-17931.2</f>
        <v>563.5</v>
      </c>
    </row>
    <row r="76" spans="1:5">
      <c r="A76" s="15" t="s">
        <v>37</v>
      </c>
      <c r="B76" s="12" t="s">
        <v>31</v>
      </c>
      <c r="C76" s="13" t="s">
        <v>70</v>
      </c>
      <c r="D76" s="16">
        <v>300</v>
      </c>
      <c r="E76" s="21">
        <f>6733+554.6+172.5</f>
        <v>7460.1</v>
      </c>
    </row>
    <row r="77" spans="1:5" ht="30">
      <c r="A77" s="90" t="s">
        <v>140</v>
      </c>
      <c r="B77" s="12" t="s">
        <v>31</v>
      </c>
      <c r="C77" s="13" t="s">
        <v>70</v>
      </c>
      <c r="D77" s="16">
        <v>400</v>
      </c>
      <c r="E77" s="21">
        <f>22000-19426.4</f>
        <v>2573.5999999999985</v>
      </c>
    </row>
    <row r="78" spans="1:5">
      <c r="A78" s="18" t="s">
        <v>19</v>
      </c>
      <c r="B78" s="12" t="s">
        <v>31</v>
      </c>
      <c r="C78" s="13" t="s">
        <v>70</v>
      </c>
      <c r="D78" s="16">
        <v>800</v>
      </c>
      <c r="E78" s="21">
        <f>21500+65718.1+85.6-24993.4-1581.4+813+7+25022.2+2103.8+0.1-31127.7-17931.2-6645.4-21102.8</f>
        <v>11867.90000000002</v>
      </c>
    </row>
    <row r="79" spans="1:5">
      <c r="A79" s="89" t="s">
        <v>574</v>
      </c>
      <c r="B79" s="12" t="s">
        <v>31</v>
      </c>
      <c r="C79" s="13" t="s">
        <v>575</v>
      </c>
      <c r="D79" s="16"/>
      <c r="E79" s="21">
        <f>+E81+E82+E80</f>
        <v>64362.400000000001</v>
      </c>
    </row>
    <row r="80" spans="1:5" ht="30">
      <c r="A80" s="15" t="s">
        <v>56</v>
      </c>
      <c r="B80" s="12" t="s">
        <v>31</v>
      </c>
      <c r="C80" s="13" t="s">
        <v>575</v>
      </c>
      <c r="D80" s="16">
        <v>200</v>
      </c>
      <c r="E80" s="21">
        <f>175.7+17931.2</f>
        <v>18106.900000000001</v>
      </c>
    </row>
    <row r="81" spans="1:5" ht="30">
      <c r="A81" s="90" t="s">
        <v>140</v>
      </c>
      <c r="B81" s="12" t="s">
        <v>31</v>
      </c>
      <c r="C81" s="13" t="s">
        <v>575</v>
      </c>
      <c r="D81" s="16">
        <v>400</v>
      </c>
      <c r="E81" s="97">
        <f>22000</f>
        <v>22000</v>
      </c>
    </row>
    <row r="82" spans="1:5">
      <c r="A82" s="89" t="s">
        <v>19</v>
      </c>
      <c r="B82" s="12" t="s">
        <v>31</v>
      </c>
      <c r="C82" s="13" t="s">
        <v>575</v>
      </c>
      <c r="D82" s="16">
        <v>800</v>
      </c>
      <c r="E82" s="97">
        <f>3043.4+21212.1</f>
        <v>24255.5</v>
      </c>
    </row>
    <row r="83" spans="1:5" ht="30">
      <c r="A83" s="11" t="s">
        <v>36</v>
      </c>
      <c r="B83" s="12" t="s">
        <v>31</v>
      </c>
      <c r="C83" s="13" t="s">
        <v>71</v>
      </c>
      <c r="D83" s="16"/>
      <c r="E83" s="9">
        <f>E84</f>
        <v>789.8</v>
      </c>
    </row>
    <row r="84" spans="1:5">
      <c r="A84" s="11" t="s">
        <v>37</v>
      </c>
      <c r="B84" s="12" t="s">
        <v>31</v>
      </c>
      <c r="C84" s="13" t="s">
        <v>71</v>
      </c>
      <c r="D84" s="16">
        <v>300</v>
      </c>
      <c r="E84" s="9">
        <f>387.5+402.3</f>
        <v>789.8</v>
      </c>
    </row>
    <row r="85" spans="1:5">
      <c r="A85" s="89" t="s">
        <v>25</v>
      </c>
      <c r="B85" s="12" t="s">
        <v>31</v>
      </c>
      <c r="C85" s="13" t="s">
        <v>59</v>
      </c>
      <c r="D85" s="16"/>
      <c r="E85" s="9">
        <f>E86</f>
        <v>638.4</v>
      </c>
    </row>
    <row r="86" spans="1:5" ht="90">
      <c r="A86" s="89" t="s">
        <v>517</v>
      </c>
      <c r="B86" s="12" t="s">
        <v>31</v>
      </c>
      <c r="C86" s="13" t="s">
        <v>518</v>
      </c>
      <c r="D86" s="16"/>
      <c r="E86" s="9">
        <f>E87</f>
        <v>638.4</v>
      </c>
    </row>
    <row r="87" spans="1:5" ht="30">
      <c r="A87" s="15" t="s">
        <v>56</v>
      </c>
      <c r="B87" s="12" t="s">
        <v>31</v>
      </c>
      <c r="C87" s="13" t="s">
        <v>518</v>
      </c>
      <c r="D87" s="16">
        <v>200</v>
      </c>
      <c r="E87" s="21">
        <v>638.4</v>
      </c>
    </row>
    <row r="88" spans="1:5" ht="30">
      <c r="A88" s="23" t="s">
        <v>38</v>
      </c>
      <c r="B88" s="24" t="s">
        <v>31</v>
      </c>
      <c r="C88" s="24" t="s">
        <v>72</v>
      </c>
      <c r="D88" s="26"/>
      <c r="E88" s="21">
        <f>SUM(E89)</f>
        <v>17985</v>
      </c>
    </row>
    <row r="89" spans="1:5" ht="45">
      <c r="A89" s="23" t="s">
        <v>39</v>
      </c>
      <c r="B89" s="24" t="s">
        <v>31</v>
      </c>
      <c r="C89" s="24" t="s">
        <v>73</v>
      </c>
      <c r="D89" s="26"/>
      <c r="E89" s="21">
        <f>SUM(E90)</f>
        <v>17985</v>
      </c>
    </row>
    <row r="90" spans="1:5" ht="45">
      <c r="A90" s="23" t="s">
        <v>74</v>
      </c>
      <c r="B90" s="24" t="s">
        <v>31</v>
      </c>
      <c r="C90" s="24" t="s">
        <v>75</v>
      </c>
      <c r="D90" s="26"/>
      <c r="E90" s="21">
        <f>SUM(E91)</f>
        <v>17985</v>
      </c>
    </row>
    <row r="91" spans="1:5" ht="30">
      <c r="A91" s="27" t="s">
        <v>40</v>
      </c>
      <c r="B91" s="24" t="s">
        <v>31</v>
      </c>
      <c r="C91" s="24" t="s">
        <v>76</v>
      </c>
      <c r="D91" s="26"/>
      <c r="E91" s="21">
        <f>SUM(E92:E94)</f>
        <v>17985</v>
      </c>
    </row>
    <row r="92" spans="1:5" ht="60">
      <c r="A92" s="27" t="s">
        <v>77</v>
      </c>
      <c r="B92" s="24" t="s">
        <v>31</v>
      </c>
      <c r="C92" s="24" t="s">
        <v>76</v>
      </c>
      <c r="D92" s="26">
        <v>100</v>
      </c>
      <c r="E92" s="21">
        <v>16696</v>
      </c>
    </row>
    <row r="93" spans="1:5" ht="30">
      <c r="A93" s="27" t="s">
        <v>18</v>
      </c>
      <c r="B93" s="24" t="s">
        <v>31</v>
      </c>
      <c r="C93" s="24" t="s">
        <v>76</v>
      </c>
      <c r="D93" s="26">
        <v>200</v>
      </c>
      <c r="E93" s="21">
        <v>1193</v>
      </c>
    </row>
    <row r="94" spans="1:5">
      <c r="A94" s="18" t="s">
        <v>19</v>
      </c>
      <c r="B94" s="24" t="s">
        <v>31</v>
      </c>
      <c r="C94" s="24" t="s">
        <v>76</v>
      </c>
      <c r="D94" s="26">
        <v>800</v>
      </c>
      <c r="E94" s="21">
        <v>96</v>
      </c>
    </row>
    <row r="95" spans="1:5" ht="60">
      <c r="A95" s="23" t="s">
        <v>41</v>
      </c>
      <c r="B95" s="24" t="s">
        <v>31</v>
      </c>
      <c r="C95" s="24" t="s">
        <v>78</v>
      </c>
      <c r="D95" s="26"/>
      <c r="E95" s="21">
        <f>SUM(E96)</f>
        <v>1000</v>
      </c>
    </row>
    <row r="96" spans="1:5" ht="30">
      <c r="A96" s="18" t="s">
        <v>42</v>
      </c>
      <c r="B96" s="24" t="s">
        <v>31</v>
      </c>
      <c r="C96" s="24" t="s">
        <v>79</v>
      </c>
      <c r="D96" s="26"/>
      <c r="E96" s="21">
        <f>SUM(E97)</f>
        <v>1000</v>
      </c>
    </row>
    <row r="97" spans="1:5" ht="45">
      <c r="A97" s="18" t="s">
        <v>80</v>
      </c>
      <c r="B97" s="24" t="s">
        <v>31</v>
      </c>
      <c r="C97" s="24" t="s">
        <v>81</v>
      </c>
      <c r="D97" s="26"/>
      <c r="E97" s="21">
        <f>SUM(E98)</f>
        <v>1000</v>
      </c>
    </row>
    <row r="98" spans="1:5" ht="30">
      <c r="A98" s="18" t="s">
        <v>43</v>
      </c>
      <c r="B98" s="24" t="s">
        <v>31</v>
      </c>
      <c r="C98" s="24" t="s">
        <v>82</v>
      </c>
      <c r="D98" s="26"/>
      <c r="E98" s="21">
        <f>SUM(E99)</f>
        <v>1000</v>
      </c>
    </row>
    <row r="99" spans="1:5" ht="30">
      <c r="A99" s="27" t="s">
        <v>18</v>
      </c>
      <c r="B99" s="24" t="s">
        <v>31</v>
      </c>
      <c r="C99" s="24" t="s">
        <v>82</v>
      </c>
      <c r="D99" s="26">
        <v>200</v>
      </c>
      <c r="E99" s="21">
        <v>1000</v>
      </c>
    </row>
    <row r="100" spans="1:5" ht="30">
      <c r="A100" s="23" t="s">
        <v>44</v>
      </c>
      <c r="B100" s="24" t="s">
        <v>31</v>
      </c>
      <c r="C100" s="24" t="s">
        <v>83</v>
      </c>
      <c r="D100" s="26"/>
      <c r="E100" s="21">
        <f>SUM(E102+E104)</f>
        <v>37115.599999999999</v>
      </c>
    </row>
    <row r="101" spans="1:5" ht="30">
      <c r="A101" s="23" t="s">
        <v>84</v>
      </c>
      <c r="B101" s="24" t="s">
        <v>31</v>
      </c>
      <c r="C101" s="24" t="s">
        <v>85</v>
      </c>
      <c r="D101" s="26"/>
      <c r="E101" s="21">
        <f>E102+E104</f>
        <v>37115.599999999999</v>
      </c>
    </row>
    <row r="102" spans="1:5">
      <c r="A102" s="23" t="s">
        <v>45</v>
      </c>
      <c r="B102" s="24" t="s">
        <v>31</v>
      </c>
      <c r="C102" s="24" t="s">
        <v>86</v>
      </c>
      <c r="D102" s="26"/>
      <c r="E102" s="21">
        <f>SUM(E103)</f>
        <v>0</v>
      </c>
    </row>
    <row r="103" spans="1:5" ht="30">
      <c r="A103" s="11" t="s">
        <v>56</v>
      </c>
      <c r="B103" s="24" t="s">
        <v>31</v>
      </c>
      <c r="C103" s="24" t="s">
        <v>86</v>
      </c>
      <c r="D103" s="26">
        <v>200</v>
      </c>
      <c r="E103" s="21">
        <f>230-230</f>
        <v>0</v>
      </c>
    </row>
    <row r="104" spans="1:5" ht="30">
      <c r="A104" s="27" t="s">
        <v>40</v>
      </c>
      <c r="B104" s="24" t="s">
        <v>31</v>
      </c>
      <c r="C104" s="24" t="s">
        <v>87</v>
      </c>
      <c r="D104" s="26"/>
      <c r="E104" s="21">
        <f>SUM(E105)</f>
        <v>37115.599999999999</v>
      </c>
    </row>
    <row r="105" spans="1:5" ht="30">
      <c r="A105" s="27" t="s">
        <v>46</v>
      </c>
      <c r="B105" s="24" t="s">
        <v>31</v>
      </c>
      <c r="C105" s="24" t="s">
        <v>87</v>
      </c>
      <c r="D105" s="26">
        <v>600</v>
      </c>
      <c r="E105" s="21">
        <f>49834.6-12719</f>
        <v>37115.599999999999</v>
      </c>
    </row>
    <row r="106" spans="1:5">
      <c r="A106" s="4" t="s">
        <v>88</v>
      </c>
      <c r="B106" s="5" t="s">
        <v>89</v>
      </c>
      <c r="C106" s="6"/>
      <c r="D106" s="7"/>
      <c r="E106" s="65">
        <v>145</v>
      </c>
    </row>
    <row r="107" spans="1:5">
      <c r="A107" s="4" t="s">
        <v>90</v>
      </c>
      <c r="B107" s="5" t="s">
        <v>91</v>
      </c>
      <c r="C107" s="6"/>
      <c r="D107" s="7"/>
      <c r="E107" s="65">
        <v>145</v>
      </c>
    </row>
    <row r="108" spans="1:5" s="28" customFormat="1">
      <c r="A108" s="11" t="s">
        <v>9</v>
      </c>
      <c r="B108" s="12" t="s">
        <v>91</v>
      </c>
      <c r="C108" s="13" t="s">
        <v>49</v>
      </c>
      <c r="D108" s="16"/>
      <c r="E108" s="21">
        <f>SUM(E109+E111)</f>
        <v>145</v>
      </c>
    </row>
    <row r="109" spans="1:5">
      <c r="A109" s="11" t="s">
        <v>92</v>
      </c>
      <c r="B109" s="12" t="s">
        <v>91</v>
      </c>
      <c r="C109" s="13" t="s">
        <v>93</v>
      </c>
      <c r="D109" s="16"/>
      <c r="E109" s="21">
        <f>E110</f>
        <v>50</v>
      </c>
    </row>
    <row r="110" spans="1:5" ht="30">
      <c r="A110" s="11" t="s">
        <v>56</v>
      </c>
      <c r="B110" s="12" t="s">
        <v>91</v>
      </c>
      <c r="C110" s="13" t="s">
        <v>93</v>
      </c>
      <c r="D110" s="16">
        <v>200</v>
      </c>
      <c r="E110" s="21">
        <v>50</v>
      </c>
    </row>
    <row r="111" spans="1:5">
      <c r="A111" s="11" t="s">
        <v>94</v>
      </c>
      <c r="B111" s="12" t="s">
        <v>91</v>
      </c>
      <c r="C111" s="13" t="s">
        <v>95</v>
      </c>
      <c r="D111" s="16"/>
      <c r="E111" s="21">
        <f>SUM(E112:E113)</f>
        <v>95</v>
      </c>
    </row>
    <row r="112" spans="1:5" ht="30">
      <c r="A112" s="11" t="s">
        <v>56</v>
      </c>
      <c r="B112" s="12" t="s">
        <v>91</v>
      </c>
      <c r="C112" s="13" t="s">
        <v>95</v>
      </c>
      <c r="D112" s="16">
        <v>200</v>
      </c>
      <c r="E112" s="21">
        <v>85</v>
      </c>
    </row>
    <row r="113" spans="1:5">
      <c r="A113" s="11" t="s">
        <v>37</v>
      </c>
      <c r="B113" s="12" t="s">
        <v>91</v>
      </c>
      <c r="C113" s="13" t="s">
        <v>95</v>
      </c>
      <c r="D113" s="16">
        <v>300</v>
      </c>
      <c r="E113" s="21">
        <v>10</v>
      </c>
    </row>
    <row r="114" spans="1:5" ht="29.25">
      <c r="A114" s="50" t="s">
        <v>96</v>
      </c>
      <c r="B114" s="5" t="s">
        <v>97</v>
      </c>
      <c r="C114" s="6"/>
      <c r="D114" s="7"/>
      <c r="E114" s="65">
        <f>SUM(E115)</f>
        <v>72894.7</v>
      </c>
    </row>
    <row r="115" spans="1:5" ht="28.5">
      <c r="A115" s="29" t="s">
        <v>98</v>
      </c>
      <c r="B115" s="5" t="s">
        <v>99</v>
      </c>
      <c r="C115" s="6"/>
      <c r="D115" s="7"/>
      <c r="E115" s="65">
        <f>SUM(E116)</f>
        <v>72894.7</v>
      </c>
    </row>
    <row r="116" spans="1:5" ht="45">
      <c r="A116" s="30" t="s">
        <v>100</v>
      </c>
      <c r="B116" s="12" t="s">
        <v>99</v>
      </c>
      <c r="C116" s="13" t="s">
        <v>101</v>
      </c>
      <c r="D116" s="16"/>
      <c r="E116" s="21">
        <f>SUM(E117+E125+E132+E137)</f>
        <v>72894.7</v>
      </c>
    </row>
    <row r="117" spans="1:5" ht="30">
      <c r="A117" s="30" t="s">
        <v>102</v>
      </c>
      <c r="B117" s="12" t="s">
        <v>99</v>
      </c>
      <c r="C117" s="13" t="s">
        <v>103</v>
      </c>
      <c r="D117" s="16"/>
      <c r="E117" s="21">
        <f>SUM(E118)</f>
        <v>19294.399999999994</v>
      </c>
    </row>
    <row r="118" spans="1:5" ht="30">
      <c r="A118" s="66" t="s">
        <v>104</v>
      </c>
      <c r="B118" s="12" t="s">
        <v>99</v>
      </c>
      <c r="C118" s="13" t="s">
        <v>105</v>
      </c>
      <c r="D118" s="16"/>
      <c r="E118" s="21">
        <f>SUM(E121+E123)+E119</f>
        <v>19294.399999999994</v>
      </c>
    </row>
    <row r="119" spans="1:5" ht="30">
      <c r="A119" s="66" t="s">
        <v>569</v>
      </c>
      <c r="B119" s="12" t="s">
        <v>99</v>
      </c>
      <c r="C119" s="13" t="s">
        <v>570</v>
      </c>
      <c r="D119" s="16"/>
      <c r="E119" s="21">
        <f>E120</f>
        <v>0</v>
      </c>
    </row>
    <row r="120" spans="1:5" ht="30">
      <c r="A120" s="15" t="s">
        <v>56</v>
      </c>
      <c r="B120" s="12" t="s">
        <v>99</v>
      </c>
      <c r="C120" s="13" t="s">
        <v>570</v>
      </c>
      <c r="D120" s="16">
        <v>200</v>
      </c>
      <c r="E120" s="21">
        <f>255.6-255.6</f>
        <v>0</v>
      </c>
    </row>
    <row r="121" spans="1:5" s="28" customFormat="1">
      <c r="A121" s="30" t="s">
        <v>106</v>
      </c>
      <c r="B121" s="12" t="s">
        <v>99</v>
      </c>
      <c r="C121" s="13" t="s">
        <v>107</v>
      </c>
      <c r="D121" s="16"/>
      <c r="E121" s="21">
        <f>E122</f>
        <v>18445.799999999996</v>
      </c>
    </row>
    <row r="122" spans="1:5" s="28" customFormat="1" ht="30">
      <c r="A122" s="11" t="s">
        <v>56</v>
      </c>
      <c r="B122" s="12" t="s">
        <v>99</v>
      </c>
      <c r="C122" s="13" t="s">
        <v>107</v>
      </c>
      <c r="D122" s="16">
        <v>200</v>
      </c>
      <c r="E122" s="21">
        <f>18632.1-441.9+255.6</f>
        <v>18445.799999999996</v>
      </c>
    </row>
    <row r="123" spans="1:5" s="28" customFormat="1" ht="104.25" customHeight="1">
      <c r="A123" s="15" t="s">
        <v>509</v>
      </c>
      <c r="B123" s="12" t="s">
        <v>99</v>
      </c>
      <c r="C123" s="13" t="s">
        <v>108</v>
      </c>
      <c r="D123" s="16"/>
      <c r="E123" s="21">
        <f>E124</f>
        <v>848.6</v>
      </c>
    </row>
    <row r="124" spans="1:5" s="28" customFormat="1" ht="30">
      <c r="A124" s="11" t="s">
        <v>56</v>
      </c>
      <c r="B124" s="12" t="s">
        <v>99</v>
      </c>
      <c r="C124" s="13" t="s">
        <v>108</v>
      </c>
      <c r="D124" s="16">
        <v>200</v>
      </c>
      <c r="E124" s="21">
        <v>848.6</v>
      </c>
    </row>
    <row r="125" spans="1:5" ht="45">
      <c r="A125" s="11" t="s">
        <v>109</v>
      </c>
      <c r="B125" s="12" t="s">
        <v>99</v>
      </c>
      <c r="C125" s="13" t="s">
        <v>110</v>
      </c>
      <c r="D125" s="16"/>
      <c r="E125" s="21">
        <f>SUM(E126)</f>
        <v>2366.1</v>
      </c>
    </row>
    <row r="126" spans="1:5" ht="30">
      <c r="A126" s="11" t="s">
        <v>111</v>
      </c>
      <c r="B126" s="12" t="s">
        <v>99</v>
      </c>
      <c r="C126" s="13" t="s">
        <v>112</v>
      </c>
      <c r="D126" s="16"/>
      <c r="E126" s="21">
        <f>SUM(E127+E129)</f>
        <v>2366.1</v>
      </c>
    </row>
    <row r="127" spans="1:5" ht="30">
      <c r="A127" s="11" t="s">
        <v>113</v>
      </c>
      <c r="B127" s="31" t="s">
        <v>99</v>
      </c>
      <c r="C127" s="31" t="s">
        <v>114</v>
      </c>
      <c r="D127" s="31"/>
      <c r="E127" s="21">
        <f>E128</f>
        <v>70</v>
      </c>
    </row>
    <row r="128" spans="1:5" ht="30">
      <c r="A128" s="11" t="s">
        <v>56</v>
      </c>
      <c r="B128" s="31" t="s">
        <v>99</v>
      </c>
      <c r="C128" s="31" t="s">
        <v>114</v>
      </c>
      <c r="D128" s="31" t="s">
        <v>27</v>
      </c>
      <c r="E128" s="21">
        <v>70</v>
      </c>
    </row>
    <row r="129" spans="1:5" ht="30">
      <c r="A129" s="52" t="s">
        <v>115</v>
      </c>
      <c r="B129" s="12" t="s">
        <v>99</v>
      </c>
      <c r="C129" s="31" t="s">
        <v>116</v>
      </c>
      <c r="D129" s="16"/>
      <c r="E129" s="21">
        <f>E130+E131</f>
        <v>2296.1</v>
      </c>
    </row>
    <row r="130" spans="1:5" ht="60">
      <c r="A130" s="11" t="s">
        <v>11</v>
      </c>
      <c r="B130" s="12" t="s">
        <v>99</v>
      </c>
      <c r="C130" s="31" t="s">
        <v>116</v>
      </c>
      <c r="D130" s="16">
        <v>100</v>
      </c>
      <c r="E130" s="21">
        <v>1908</v>
      </c>
    </row>
    <row r="131" spans="1:5" ht="30">
      <c r="A131" s="11" t="s">
        <v>56</v>
      </c>
      <c r="B131" s="12" t="s">
        <v>99</v>
      </c>
      <c r="C131" s="31" t="s">
        <v>116</v>
      </c>
      <c r="D131" s="16">
        <v>200</v>
      </c>
      <c r="E131" s="21">
        <v>388.1</v>
      </c>
    </row>
    <row r="132" spans="1:5" ht="30">
      <c r="A132" s="30" t="s">
        <v>117</v>
      </c>
      <c r="B132" s="12" t="s">
        <v>99</v>
      </c>
      <c r="C132" s="13" t="s">
        <v>118</v>
      </c>
      <c r="D132" s="16"/>
      <c r="E132" s="21">
        <f>SUM(E133)</f>
        <v>2934.5</v>
      </c>
    </row>
    <row r="133" spans="1:5" ht="30">
      <c r="A133" s="30" t="s">
        <v>119</v>
      </c>
      <c r="B133" s="12" t="s">
        <v>99</v>
      </c>
      <c r="C133" s="13" t="s">
        <v>120</v>
      </c>
      <c r="D133" s="16"/>
      <c r="E133" s="21">
        <f>SUM(E134)</f>
        <v>2934.5</v>
      </c>
    </row>
    <row r="134" spans="1:5">
      <c r="A134" s="30" t="s">
        <v>121</v>
      </c>
      <c r="B134" s="12" t="s">
        <v>99</v>
      </c>
      <c r="C134" s="13" t="s">
        <v>122</v>
      </c>
      <c r="D134" s="16"/>
      <c r="E134" s="21">
        <f>SUM(E135:E136)</f>
        <v>2934.5</v>
      </c>
    </row>
    <row r="135" spans="1:5" ht="60">
      <c r="A135" s="11" t="s">
        <v>11</v>
      </c>
      <c r="B135" s="12" t="s">
        <v>99</v>
      </c>
      <c r="C135" s="13" t="s">
        <v>122</v>
      </c>
      <c r="D135" s="16">
        <v>100</v>
      </c>
      <c r="E135" s="21">
        <v>1171.8</v>
      </c>
    </row>
    <row r="136" spans="1:5" ht="30">
      <c r="A136" s="11" t="s">
        <v>56</v>
      </c>
      <c r="B136" s="12" t="s">
        <v>99</v>
      </c>
      <c r="C136" s="13" t="s">
        <v>122</v>
      </c>
      <c r="D136" s="16">
        <v>200</v>
      </c>
      <c r="E136" s="21">
        <v>1762.7</v>
      </c>
    </row>
    <row r="137" spans="1:5" ht="45" customHeight="1">
      <c r="A137" s="11" t="s">
        <v>123</v>
      </c>
      <c r="B137" s="12" t="s">
        <v>99</v>
      </c>
      <c r="C137" s="13" t="s">
        <v>503</v>
      </c>
      <c r="D137" s="16"/>
      <c r="E137" s="21">
        <f>SUM(E138)</f>
        <v>48299.700000000004</v>
      </c>
    </row>
    <row r="138" spans="1:5" ht="45">
      <c r="A138" s="15" t="s">
        <v>588</v>
      </c>
      <c r="B138" s="12" t="s">
        <v>99</v>
      </c>
      <c r="C138" s="13" t="s">
        <v>504</v>
      </c>
      <c r="D138" s="16"/>
      <c r="E138" s="21">
        <f>SUM(E139)</f>
        <v>48299.700000000004</v>
      </c>
    </row>
    <row r="139" spans="1:5" ht="30">
      <c r="A139" s="17" t="s">
        <v>32</v>
      </c>
      <c r="B139" s="12" t="s">
        <v>99</v>
      </c>
      <c r="C139" s="22" t="s">
        <v>505</v>
      </c>
      <c r="D139" s="16"/>
      <c r="E139" s="21">
        <f>SUM(E140:E142)</f>
        <v>48299.700000000004</v>
      </c>
    </row>
    <row r="140" spans="1:5" ht="60">
      <c r="A140" s="11" t="s">
        <v>11</v>
      </c>
      <c r="B140" s="12" t="s">
        <v>99</v>
      </c>
      <c r="C140" s="22" t="s">
        <v>505</v>
      </c>
      <c r="D140" s="16">
        <v>100</v>
      </c>
      <c r="E140" s="21">
        <f>44211.4+57.8+66.8-116.3</f>
        <v>44219.700000000004</v>
      </c>
    </row>
    <row r="141" spans="1:5" ht="30">
      <c r="A141" s="11" t="s">
        <v>56</v>
      </c>
      <c r="B141" s="12" t="s">
        <v>99</v>
      </c>
      <c r="C141" s="22" t="s">
        <v>505</v>
      </c>
      <c r="D141" s="16">
        <v>200</v>
      </c>
      <c r="E141" s="21">
        <f>-57.8+209.3+3093.9-66.8+186.3+116.3</f>
        <v>3481.2000000000003</v>
      </c>
    </row>
    <row r="142" spans="1:5">
      <c r="A142" s="18" t="s">
        <v>19</v>
      </c>
      <c r="B142" s="12" t="s">
        <v>99</v>
      </c>
      <c r="C142" s="22" t="s">
        <v>505</v>
      </c>
      <c r="D142" s="16">
        <v>800</v>
      </c>
      <c r="E142" s="21">
        <v>598.79999999999995</v>
      </c>
    </row>
    <row r="143" spans="1:5">
      <c r="A143" s="32" t="s">
        <v>124</v>
      </c>
      <c r="B143" s="33" t="s">
        <v>125</v>
      </c>
      <c r="C143" s="33"/>
      <c r="D143" s="35"/>
      <c r="E143" s="65">
        <f>E144+E156+E164+E212+E178</f>
        <v>995430</v>
      </c>
    </row>
    <row r="144" spans="1:5">
      <c r="A144" s="36" t="s">
        <v>126</v>
      </c>
      <c r="B144" s="33" t="s">
        <v>127</v>
      </c>
      <c r="C144" s="33"/>
      <c r="D144" s="35"/>
      <c r="E144" s="65">
        <f>SUM(E145+E149)</f>
        <v>2566.6999999999998</v>
      </c>
    </row>
    <row r="145" spans="1:5" hidden="1">
      <c r="A145" s="11" t="s">
        <v>9</v>
      </c>
      <c r="B145" s="24" t="s">
        <v>127</v>
      </c>
      <c r="C145" s="22" t="s">
        <v>49</v>
      </c>
      <c r="D145" s="26"/>
      <c r="E145" s="21">
        <f>SUM(E146)</f>
        <v>0</v>
      </c>
    </row>
    <row r="146" spans="1:5" hidden="1">
      <c r="A146" s="18" t="s">
        <v>25</v>
      </c>
      <c r="B146" s="24" t="s">
        <v>127</v>
      </c>
      <c r="C146" s="24" t="s">
        <v>59</v>
      </c>
      <c r="D146" s="26"/>
      <c r="E146" s="21">
        <f>SUM(E147)</f>
        <v>0</v>
      </c>
    </row>
    <row r="147" spans="1:5" ht="105" hidden="1">
      <c r="A147" s="83" t="s">
        <v>128</v>
      </c>
      <c r="B147" s="24" t="s">
        <v>127</v>
      </c>
      <c r="C147" s="13" t="s">
        <v>129</v>
      </c>
      <c r="D147" s="26"/>
      <c r="E147" s="21">
        <f>SUM(E148)</f>
        <v>0</v>
      </c>
    </row>
    <row r="148" spans="1:5" ht="30" hidden="1">
      <c r="A148" s="11" t="s">
        <v>56</v>
      </c>
      <c r="B148" s="24" t="s">
        <v>127</v>
      </c>
      <c r="C148" s="13" t="s">
        <v>129</v>
      </c>
      <c r="D148" s="26">
        <v>200</v>
      </c>
      <c r="E148" s="21">
        <f>735.3-735.3</f>
        <v>0</v>
      </c>
    </row>
    <row r="149" spans="1:5" ht="45">
      <c r="A149" s="11" t="s">
        <v>100</v>
      </c>
      <c r="B149" s="24" t="s">
        <v>127</v>
      </c>
      <c r="C149" s="13" t="s">
        <v>101</v>
      </c>
      <c r="D149" s="26"/>
      <c r="E149" s="21">
        <f>SUM(E150)</f>
        <v>2566.6999999999998</v>
      </c>
    </row>
    <row r="150" spans="1:5" ht="30">
      <c r="A150" s="11" t="s">
        <v>130</v>
      </c>
      <c r="B150" s="24" t="s">
        <v>127</v>
      </c>
      <c r="C150" s="13" t="s">
        <v>131</v>
      </c>
      <c r="D150" s="26"/>
      <c r="E150" s="21">
        <f>E151</f>
        <v>2566.6999999999998</v>
      </c>
    </row>
    <row r="151" spans="1:5" ht="30">
      <c r="A151" s="23" t="s">
        <v>132</v>
      </c>
      <c r="B151" s="24" t="s">
        <v>127</v>
      </c>
      <c r="C151" s="13" t="s">
        <v>133</v>
      </c>
      <c r="D151" s="26"/>
      <c r="E151" s="21">
        <f>E152+E154</f>
        <v>2566.6999999999998</v>
      </c>
    </row>
    <row r="152" spans="1:5" ht="30">
      <c r="A152" s="11" t="s">
        <v>134</v>
      </c>
      <c r="B152" s="24" t="s">
        <v>127</v>
      </c>
      <c r="C152" s="13" t="s">
        <v>135</v>
      </c>
      <c r="D152" s="26"/>
      <c r="E152" s="21">
        <f>SUM(E153)</f>
        <v>500</v>
      </c>
    </row>
    <row r="153" spans="1:5" ht="30">
      <c r="A153" s="11" t="s">
        <v>56</v>
      </c>
      <c r="B153" s="24" t="s">
        <v>127</v>
      </c>
      <c r="C153" s="13" t="s">
        <v>135</v>
      </c>
      <c r="D153" s="26">
        <v>200</v>
      </c>
      <c r="E153" s="21">
        <f>500</f>
        <v>500</v>
      </c>
    </row>
    <row r="154" spans="1:5" ht="165">
      <c r="A154" s="38" t="s">
        <v>519</v>
      </c>
      <c r="B154" s="24" t="s">
        <v>127</v>
      </c>
      <c r="C154" s="13" t="s">
        <v>520</v>
      </c>
      <c r="D154" s="26"/>
      <c r="E154" s="21">
        <f>E155</f>
        <v>2066.6999999999998</v>
      </c>
    </row>
    <row r="155" spans="1:5" ht="30">
      <c r="A155" s="15" t="s">
        <v>56</v>
      </c>
      <c r="B155" s="24" t="s">
        <v>127</v>
      </c>
      <c r="C155" s="13" t="s">
        <v>520</v>
      </c>
      <c r="D155" s="26">
        <v>200</v>
      </c>
      <c r="E155" s="21">
        <f>735.3+1331.4</f>
        <v>2066.6999999999998</v>
      </c>
    </row>
    <row r="156" spans="1:5">
      <c r="A156" s="32" t="s">
        <v>136</v>
      </c>
      <c r="B156" s="33" t="s">
        <v>137</v>
      </c>
      <c r="C156" s="33"/>
      <c r="D156" s="35"/>
      <c r="E156" s="65">
        <f>SUM(E157)</f>
        <v>1704.5999999999985</v>
      </c>
    </row>
    <row r="157" spans="1:5" ht="45">
      <c r="A157" s="23" t="s">
        <v>100</v>
      </c>
      <c r="B157" s="24" t="s">
        <v>137</v>
      </c>
      <c r="C157" s="24" t="s">
        <v>101</v>
      </c>
      <c r="D157" s="26"/>
      <c r="E157" s="21">
        <f>SUM(E158)</f>
        <v>1704.5999999999985</v>
      </c>
    </row>
    <row r="158" spans="1:5" ht="30">
      <c r="A158" s="23" t="s">
        <v>130</v>
      </c>
      <c r="B158" s="24" t="s">
        <v>137</v>
      </c>
      <c r="C158" s="24" t="s">
        <v>131</v>
      </c>
      <c r="D158" s="26"/>
      <c r="E158" s="21">
        <f>SUM(E159+E162)</f>
        <v>1704.5999999999985</v>
      </c>
    </row>
    <row r="159" spans="1:5" ht="30">
      <c r="A159" s="23" t="s">
        <v>132</v>
      </c>
      <c r="B159" s="24" t="s">
        <v>137</v>
      </c>
      <c r="C159" s="24" t="s">
        <v>133</v>
      </c>
      <c r="D159" s="26"/>
      <c r="E159" s="21">
        <f>SUM(E160)</f>
        <v>564.59999999999854</v>
      </c>
    </row>
    <row r="160" spans="1:5" ht="30">
      <c r="A160" s="37" t="s">
        <v>138</v>
      </c>
      <c r="B160" s="24" t="s">
        <v>137</v>
      </c>
      <c r="C160" s="24" t="s">
        <v>139</v>
      </c>
      <c r="D160" s="26"/>
      <c r="E160" s="21">
        <f>SUM(E161)</f>
        <v>564.59999999999854</v>
      </c>
    </row>
    <row r="161" spans="1:5" ht="30">
      <c r="A161" s="27" t="s">
        <v>140</v>
      </c>
      <c r="B161" s="24" t="s">
        <v>137</v>
      </c>
      <c r="C161" s="24" t="s">
        <v>139</v>
      </c>
      <c r="D161" s="26">
        <v>400</v>
      </c>
      <c r="E161" s="21">
        <f>23064.6-22500</f>
        <v>564.59999999999854</v>
      </c>
    </row>
    <row r="162" spans="1:5" ht="45">
      <c r="A162" s="90" t="s">
        <v>510</v>
      </c>
      <c r="B162" s="24" t="s">
        <v>137</v>
      </c>
      <c r="C162" s="24" t="s">
        <v>511</v>
      </c>
      <c r="D162" s="26"/>
      <c r="E162" s="21">
        <f>E163</f>
        <v>1140</v>
      </c>
    </row>
    <row r="163" spans="1:5" ht="30">
      <c r="A163" s="90" t="s">
        <v>140</v>
      </c>
      <c r="B163" s="24" t="s">
        <v>137</v>
      </c>
      <c r="C163" s="24" t="s">
        <v>511</v>
      </c>
      <c r="D163" s="26">
        <v>400</v>
      </c>
      <c r="E163" s="21">
        <f>500+640</f>
        <v>1140</v>
      </c>
    </row>
    <row r="164" spans="1:5">
      <c r="A164" s="32" t="s">
        <v>141</v>
      </c>
      <c r="B164" s="33" t="s">
        <v>142</v>
      </c>
      <c r="C164" s="33"/>
      <c r="D164" s="35"/>
      <c r="E164" s="65">
        <f>SUM(E165)</f>
        <v>49896.7</v>
      </c>
    </row>
    <row r="165" spans="1:5" ht="30">
      <c r="A165" s="23" t="s">
        <v>143</v>
      </c>
      <c r="B165" s="24" t="s">
        <v>142</v>
      </c>
      <c r="C165" s="24" t="s">
        <v>144</v>
      </c>
      <c r="D165" s="26"/>
      <c r="E165" s="21">
        <f>SUM(E166)</f>
        <v>49896.7</v>
      </c>
    </row>
    <row r="166" spans="1:5" ht="30">
      <c r="A166" s="23" t="s">
        <v>145</v>
      </c>
      <c r="B166" s="24" t="s">
        <v>142</v>
      </c>
      <c r="C166" s="24" t="s">
        <v>146</v>
      </c>
      <c r="D166" s="26"/>
      <c r="E166" s="21">
        <f>SUM(E167)</f>
        <v>49896.7</v>
      </c>
    </row>
    <row r="167" spans="1:5" ht="45">
      <c r="A167" s="23" t="s">
        <v>147</v>
      </c>
      <c r="B167" s="24" t="s">
        <v>142</v>
      </c>
      <c r="C167" s="24" t="s">
        <v>148</v>
      </c>
      <c r="D167" s="26"/>
      <c r="E167" s="21">
        <f>SUM(E168+E172+E174+E176)+E170</f>
        <v>49896.7</v>
      </c>
    </row>
    <row r="168" spans="1:5" ht="30">
      <c r="A168" s="27" t="s">
        <v>40</v>
      </c>
      <c r="B168" s="24" t="s">
        <v>142</v>
      </c>
      <c r="C168" s="24" t="s">
        <v>149</v>
      </c>
      <c r="D168" s="26"/>
      <c r="E168" s="21">
        <f>SUM(E169)</f>
        <v>4159.8</v>
      </c>
    </row>
    <row r="169" spans="1:5" ht="30">
      <c r="A169" s="27" t="s">
        <v>46</v>
      </c>
      <c r="B169" s="24" t="s">
        <v>142</v>
      </c>
      <c r="C169" s="24" t="s">
        <v>149</v>
      </c>
      <c r="D169" s="26">
        <v>600</v>
      </c>
      <c r="E169" s="21">
        <v>4159.8</v>
      </c>
    </row>
    <row r="170" spans="1:5" ht="45">
      <c r="A170" s="46" t="s">
        <v>523</v>
      </c>
      <c r="B170" s="24" t="s">
        <v>142</v>
      </c>
      <c r="C170" s="24" t="s">
        <v>524</v>
      </c>
      <c r="D170" s="26"/>
      <c r="E170" s="21">
        <f>E171</f>
        <v>63.7</v>
      </c>
    </row>
    <row r="171" spans="1:5" ht="30">
      <c r="A171" s="15" t="s">
        <v>56</v>
      </c>
      <c r="B171" s="24" t="s">
        <v>142</v>
      </c>
      <c r="C171" s="24" t="s">
        <v>524</v>
      </c>
      <c r="D171" s="26">
        <v>200</v>
      </c>
      <c r="E171" s="21">
        <f>81.2-17.5</f>
        <v>63.7</v>
      </c>
    </row>
    <row r="172" spans="1:5" ht="45">
      <c r="A172" s="23" t="s">
        <v>150</v>
      </c>
      <c r="B172" s="24" t="s">
        <v>142</v>
      </c>
      <c r="C172" s="24" t="s">
        <v>151</v>
      </c>
      <c r="D172" s="26"/>
      <c r="E172" s="21">
        <f>SUM(E173)</f>
        <v>36082.9</v>
      </c>
    </row>
    <row r="173" spans="1:5">
      <c r="A173" s="27" t="s">
        <v>19</v>
      </c>
      <c r="B173" s="24" t="s">
        <v>142</v>
      </c>
      <c r="C173" s="24" t="s">
        <v>151</v>
      </c>
      <c r="D173" s="26">
        <v>800</v>
      </c>
      <c r="E173" s="21">
        <v>36082.9</v>
      </c>
    </row>
    <row r="174" spans="1:5" ht="90">
      <c r="A174" s="23" t="s">
        <v>152</v>
      </c>
      <c r="B174" s="24" t="s">
        <v>142</v>
      </c>
      <c r="C174" s="24" t="s">
        <v>153</v>
      </c>
      <c r="D174" s="26"/>
      <c r="E174" s="21">
        <f>SUM(E175)</f>
        <v>8490.2999999999993</v>
      </c>
    </row>
    <row r="175" spans="1:5">
      <c r="A175" s="27" t="s">
        <v>19</v>
      </c>
      <c r="B175" s="24" t="s">
        <v>142</v>
      </c>
      <c r="C175" s="24" t="s">
        <v>153</v>
      </c>
      <c r="D175" s="26">
        <v>800</v>
      </c>
      <c r="E175" s="21">
        <v>8490.2999999999993</v>
      </c>
    </row>
    <row r="176" spans="1:5" ht="75">
      <c r="A176" s="40" t="s">
        <v>154</v>
      </c>
      <c r="B176" s="24" t="s">
        <v>142</v>
      </c>
      <c r="C176" s="24" t="s">
        <v>155</v>
      </c>
      <c r="D176" s="26"/>
      <c r="E176" s="21">
        <f>SUM(E177)</f>
        <v>1100</v>
      </c>
    </row>
    <row r="177" spans="1:5">
      <c r="A177" s="27" t="s">
        <v>19</v>
      </c>
      <c r="B177" s="24" t="s">
        <v>142</v>
      </c>
      <c r="C177" s="24" t="s">
        <v>155</v>
      </c>
      <c r="D177" s="26">
        <v>800</v>
      </c>
      <c r="E177" s="21">
        <v>1100</v>
      </c>
    </row>
    <row r="178" spans="1:5">
      <c r="A178" s="32" t="s">
        <v>156</v>
      </c>
      <c r="B178" s="33" t="s">
        <v>157</v>
      </c>
      <c r="C178" s="33"/>
      <c r="D178" s="35"/>
      <c r="E178" s="65">
        <f>SUM(E179)+E207</f>
        <v>713475.4</v>
      </c>
    </row>
    <row r="179" spans="1:5" ht="30">
      <c r="A179" s="23" t="s">
        <v>143</v>
      </c>
      <c r="B179" s="24" t="s">
        <v>157</v>
      </c>
      <c r="C179" s="24" t="s">
        <v>144</v>
      </c>
      <c r="D179" s="26"/>
      <c r="E179" s="21">
        <f>SUM(E180)</f>
        <v>677975.4</v>
      </c>
    </row>
    <row r="180" spans="1:5" ht="30">
      <c r="A180" s="23" t="s">
        <v>158</v>
      </c>
      <c r="B180" s="24" t="s">
        <v>157</v>
      </c>
      <c r="C180" s="24" t="s">
        <v>159</v>
      </c>
      <c r="D180" s="26"/>
      <c r="E180" s="21">
        <f>SUM(E181)</f>
        <v>677975.4</v>
      </c>
    </row>
    <row r="181" spans="1:5" ht="30">
      <c r="A181" s="27" t="s">
        <v>160</v>
      </c>
      <c r="B181" s="24" t="s">
        <v>157</v>
      </c>
      <c r="C181" s="24" t="s">
        <v>161</v>
      </c>
      <c r="D181" s="26"/>
      <c r="E181" s="21">
        <f>SUM(E196+E200+E202)+E182+E184+E186+E190+E192+E194+E198+E204+E188</f>
        <v>677975.4</v>
      </c>
    </row>
    <row r="182" spans="1:5" ht="45">
      <c r="A182" s="27" t="s">
        <v>553</v>
      </c>
      <c r="B182" s="24" t="s">
        <v>157</v>
      </c>
      <c r="C182" s="24" t="s">
        <v>162</v>
      </c>
      <c r="D182" s="26"/>
      <c r="E182" s="21">
        <f>SUM(E183)</f>
        <v>6445.2000000000007</v>
      </c>
    </row>
    <row r="183" spans="1:5" ht="30">
      <c r="A183" s="27" t="s">
        <v>140</v>
      </c>
      <c r="B183" s="24" t="s">
        <v>157</v>
      </c>
      <c r="C183" s="24" t="s">
        <v>162</v>
      </c>
      <c r="D183" s="26">
        <v>400</v>
      </c>
      <c r="E183" s="21">
        <f>3000+3445.1+0.1</f>
        <v>6445.2000000000007</v>
      </c>
    </row>
    <row r="184" spans="1:5" ht="60">
      <c r="A184" s="27" t="s">
        <v>163</v>
      </c>
      <c r="B184" s="24" t="s">
        <v>157</v>
      </c>
      <c r="C184" s="24" t="s">
        <v>164</v>
      </c>
      <c r="D184" s="26"/>
      <c r="E184" s="21">
        <f>SUM(E185)</f>
        <v>3488.9</v>
      </c>
    </row>
    <row r="185" spans="1:5" ht="30">
      <c r="A185" s="27" t="s">
        <v>140</v>
      </c>
      <c r="B185" s="24" t="s">
        <v>157</v>
      </c>
      <c r="C185" s="24" t="s">
        <v>164</v>
      </c>
      <c r="D185" s="26">
        <v>400</v>
      </c>
      <c r="E185" s="21">
        <f>2174.8+1314.1</f>
        <v>3488.9</v>
      </c>
    </row>
    <row r="186" spans="1:5" ht="30">
      <c r="A186" s="27" t="s">
        <v>165</v>
      </c>
      <c r="B186" s="24" t="s">
        <v>157</v>
      </c>
      <c r="C186" s="24" t="s">
        <v>166</v>
      </c>
      <c r="D186" s="26"/>
      <c r="E186" s="21">
        <f>SUM(E187)</f>
        <v>27898.3</v>
      </c>
    </row>
    <row r="187" spans="1:5" ht="30">
      <c r="A187" s="11" t="s">
        <v>56</v>
      </c>
      <c r="B187" s="24" t="s">
        <v>157</v>
      </c>
      <c r="C187" s="24" t="s">
        <v>166</v>
      </c>
      <c r="D187" s="26">
        <v>200</v>
      </c>
      <c r="E187" s="21">
        <f>3000+1401.7-768.4+24265</f>
        <v>27898.3</v>
      </c>
    </row>
    <row r="188" spans="1:5" ht="30">
      <c r="A188" s="15" t="s">
        <v>555</v>
      </c>
      <c r="B188" s="24" t="s">
        <v>157</v>
      </c>
      <c r="C188" s="24" t="s">
        <v>525</v>
      </c>
      <c r="D188" s="26"/>
      <c r="E188" s="21">
        <f>E189</f>
        <v>9890.1</v>
      </c>
    </row>
    <row r="189" spans="1:5" ht="30">
      <c r="A189" s="15" t="s">
        <v>56</v>
      </c>
      <c r="B189" s="24" t="s">
        <v>157</v>
      </c>
      <c r="C189" s="24" t="s">
        <v>525</v>
      </c>
      <c r="D189" s="26">
        <v>200</v>
      </c>
      <c r="E189" s="21">
        <f>8834+1056.1</f>
        <v>9890.1</v>
      </c>
    </row>
    <row r="190" spans="1:5" ht="30">
      <c r="A190" s="27" t="s">
        <v>167</v>
      </c>
      <c r="B190" s="24" t="s">
        <v>157</v>
      </c>
      <c r="C190" s="24" t="s">
        <v>168</v>
      </c>
      <c r="D190" s="26"/>
      <c r="E190" s="21">
        <f>SUM(E191)</f>
        <v>0</v>
      </c>
    </row>
    <row r="191" spans="1:5" ht="30">
      <c r="A191" s="11" t="s">
        <v>56</v>
      </c>
      <c r="B191" s="24" t="s">
        <v>157</v>
      </c>
      <c r="C191" s="24" t="s">
        <v>168</v>
      </c>
      <c r="D191" s="26">
        <v>200</v>
      </c>
      <c r="E191" s="21">
        <f>15000-500-14500</f>
        <v>0</v>
      </c>
    </row>
    <row r="192" spans="1:5" ht="45">
      <c r="A192" s="27" t="s">
        <v>169</v>
      </c>
      <c r="B192" s="24" t="s">
        <v>157</v>
      </c>
      <c r="C192" s="24" t="s">
        <v>170</v>
      </c>
      <c r="D192" s="26"/>
      <c r="E192" s="21">
        <f>SUM(E193)</f>
        <v>2500</v>
      </c>
    </row>
    <row r="193" spans="1:5" ht="30">
      <c r="A193" s="27" t="s">
        <v>140</v>
      </c>
      <c r="B193" s="24" t="s">
        <v>157</v>
      </c>
      <c r="C193" s="24" t="s">
        <v>170</v>
      </c>
      <c r="D193" s="26">
        <v>400</v>
      </c>
      <c r="E193" s="21">
        <v>2500</v>
      </c>
    </row>
    <row r="194" spans="1:5" ht="90">
      <c r="A194" s="27" t="s">
        <v>552</v>
      </c>
      <c r="B194" s="24" t="s">
        <v>157</v>
      </c>
      <c r="C194" s="24" t="s">
        <v>171</v>
      </c>
      <c r="D194" s="26"/>
      <c r="E194" s="21">
        <f>SUM(E195)</f>
        <v>1460.2</v>
      </c>
    </row>
    <row r="195" spans="1:5" ht="30">
      <c r="A195" s="27" t="s">
        <v>140</v>
      </c>
      <c r="B195" s="24" t="s">
        <v>157</v>
      </c>
      <c r="C195" s="24" t="s">
        <v>171</v>
      </c>
      <c r="D195" s="26">
        <v>400</v>
      </c>
      <c r="E195" s="21">
        <f>1625-164.8</f>
        <v>1460.2</v>
      </c>
    </row>
    <row r="196" spans="1:5" ht="30">
      <c r="A196" s="41" t="s">
        <v>172</v>
      </c>
      <c r="B196" s="24" t="s">
        <v>157</v>
      </c>
      <c r="C196" s="24" t="s">
        <v>173</v>
      </c>
      <c r="D196" s="26"/>
      <c r="E196" s="21">
        <f>SUM(E197)</f>
        <v>261456.3</v>
      </c>
    </row>
    <row r="197" spans="1:5">
      <c r="A197" s="27" t="s">
        <v>19</v>
      </c>
      <c r="B197" s="24" t="s">
        <v>157</v>
      </c>
      <c r="C197" s="24" t="s">
        <v>173</v>
      </c>
      <c r="D197" s="26">
        <v>800</v>
      </c>
      <c r="E197" s="21">
        <f>247146.3+15000+5000+1810-7500</f>
        <v>261456.3</v>
      </c>
    </row>
    <row r="198" spans="1:5">
      <c r="A198" s="23" t="s">
        <v>174</v>
      </c>
      <c r="B198" s="24" t="s">
        <v>157</v>
      </c>
      <c r="C198" s="24" t="s">
        <v>175</v>
      </c>
      <c r="D198" s="26"/>
      <c r="E198" s="21">
        <f>SUM(E199)</f>
        <v>10290.200000000001</v>
      </c>
    </row>
    <row r="199" spans="1:5" ht="30">
      <c r="A199" s="11" t="s">
        <v>56</v>
      </c>
      <c r="B199" s="24" t="s">
        <v>157</v>
      </c>
      <c r="C199" s="24" t="s">
        <v>175</v>
      </c>
      <c r="D199" s="26">
        <v>200</v>
      </c>
      <c r="E199" s="21">
        <f>14062.1-4621.2+80.8+768.4+0.1</f>
        <v>10290.200000000001</v>
      </c>
    </row>
    <row r="200" spans="1:5" ht="60">
      <c r="A200" s="23" t="s">
        <v>176</v>
      </c>
      <c r="B200" s="24" t="s">
        <v>157</v>
      </c>
      <c r="C200" s="24" t="s">
        <v>177</v>
      </c>
      <c r="D200" s="26"/>
      <c r="E200" s="21">
        <f>SUM(E201)</f>
        <v>2429.9</v>
      </c>
    </row>
    <row r="201" spans="1:5">
      <c r="A201" s="27" t="s">
        <v>19</v>
      </c>
      <c r="B201" s="24" t="s">
        <v>157</v>
      </c>
      <c r="C201" s="24" t="s">
        <v>177</v>
      </c>
      <c r="D201" s="26">
        <v>800</v>
      </c>
      <c r="E201" s="21">
        <f>2000+429.9</f>
        <v>2429.9</v>
      </c>
    </row>
    <row r="202" spans="1:5" ht="45">
      <c r="A202" s="23" t="s">
        <v>178</v>
      </c>
      <c r="B202" s="24" t="s">
        <v>157</v>
      </c>
      <c r="C202" s="24" t="s">
        <v>179</v>
      </c>
      <c r="D202" s="26"/>
      <c r="E202" s="21">
        <f>SUM(E203)</f>
        <v>37516.300000000003</v>
      </c>
    </row>
    <row r="203" spans="1:5">
      <c r="A203" s="27" t="s">
        <v>19</v>
      </c>
      <c r="B203" s="24" t="s">
        <v>157</v>
      </c>
      <c r="C203" s="24" t="s">
        <v>179</v>
      </c>
      <c r="D203" s="26">
        <v>800</v>
      </c>
      <c r="E203" s="21">
        <f>36337.4+416+762.9</f>
        <v>37516.300000000003</v>
      </c>
    </row>
    <row r="204" spans="1:5" ht="150">
      <c r="A204" s="52" t="s">
        <v>521</v>
      </c>
      <c r="B204" s="24" t="s">
        <v>157</v>
      </c>
      <c r="C204" s="24" t="s">
        <v>522</v>
      </c>
      <c r="D204" s="26"/>
      <c r="E204" s="21">
        <f>E205+E206</f>
        <v>314600</v>
      </c>
    </row>
    <row r="205" spans="1:5" ht="30">
      <c r="A205" s="15" t="s">
        <v>56</v>
      </c>
      <c r="B205" s="24" t="s">
        <v>157</v>
      </c>
      <c r="C205" s="24" t="s">
        <v>522</v>
      </c>
      <c r="D205" s="26">
        <v>200</v>
      </c>
      <c r="E205" s="21">
        <f>180913+58442.6</f>
        <v>239355.6</v>
      </c>
    </row>
    <row r="206" spans="1:5" ht="30">
      <c r="A206" s="38" t="s">
        <v>140</v>
      </c>
      <c r="B206" s="24" t="s">
        <v>157</v>
      </c>
      <c r="C206" s="24" t="s">
        <v>522</v>
      </c>
      <c r="D206" s="26">
        <v>400</v>
      </c>
      <c r="E206" s="21">
        <f>119087-43842.6</f>
        <v>75244.399999999994</v>
      </c>
    </row>
    <row r="207" spans="1:5" ht="60">
      <c r="A207" s="27" t="s">
        <v>180</v>
      </c>
      <c r="B207" s="24" t="s">
        <v>157</v>
      </c>
      <c r="C207" s="24" t="s">
        <v>78</v>
      </c>
      <c r="D207" s="26"/>
      <c r="E207" s="21">
        <f>SUM(E208)</f>
        <v>35500</v>
      </c>
    </row>
    <row r="208" spans="1:5">
      <c r="A208" s="27" t="s">
        <v>181</v>
      </c>
      <c r="B208" s="24" t="s">
        <v>157</v>
      </c>
      <c r="C208" s="24" t="s">
        <v>182</v>
      </c>
      <c r="D208" s="26"/>
      <c r="E208" s="21">
        <f>SUM(E209)</f>
        <v>35500</v>
      </c>
    </row>
    <row r="209" spans="1:5" ht="30">
      <c r="A209" s="23" t="s">
        <v>183</v>
      </c>
      <c r="B209" s="24" t="s">
        <v>157</v>
      </c>
      <c r="C209" s="24" t="s">
        <v>184</v>
      </c>
      <c r="D209" s="26"/>
      <c r="E209" s="21">
        <f>SUM(E210)</f>
        <v>35500</v>
      </c>
    </row>
    <row r="210" spans="1:5" ht="65.45" customHeight="1">
      <c r="A210" s="38" t="s">
        <v>584</v>
      </c>
      <c r="B210" s="24" t="s">
        <v>157</v>
      </c>
      <c r="C210" s="24" t="s">
        <v>185</v>
      </c>
      <c r="D210" s="26"/>
      <c r="E210" s="21">
        <f>SUM(E211)</f>
        <v>35500</v>
      </c>
    </row>
    <row r="211" spans="1:5" ht="30">
      <c r="A211" s="11" t="s">
        <v>56</v>
      </c>
      <c r="B211" s="24" t="s">
        <v>157</v>
      </c>
      <c r="C211" s="24" t="s">
        <v>185</v>
      </c>
      <c r="D211" s="26">
        <v>200</v>
      </c>
      <c r="E211" s="21">
        <f>28500-28500+28500+7000</f>
        <v>35500</v>
      </c>
    </row>
    <row r="212" spans="1:5">
      <c r="A212" s="32" t="s">
        <v>186</v>
      </c>
      <c r="B212" s="33" t="s">
        <v>187</v>
      </c>
      <c r="C212" s="33"/>
      <c r="D212" s="35"/>
      <c r="E212" s="65">
        <f>SUM(E213+E244)</f>
        <v>227786.6</v>
      </c>
    </row>
    <row r="213" spans="1:5" ht="30">
      <c r="A213" s="23" t="s">
        <v>197</v>
      </c>
      <c r="B213" s="24" t="s">
        <v>187</v>
      </c>
      <c r="C213" s="24" t="s">
        <v>198</v>
      </c>
      <c r="D213" s="26"/>
      <c r="E213" s="21">
        <f>SUM(E214+E224)</f>
        <v>217537.5</v>
      </c>
    </row>
    <row r="214" spans="1:5">
      <c r="A214" s="23" t="s">
        <v>199</v>
      </c>
      <c r="B214" s="24" t="s">
        <v>187</v>
      </c>
      <c r="C214" s="24" t="s">
        <v>200</v>
      </c>
      <c r="D214" s="26"/>
      <c r="E214" s="21">
        <f>SUM(E215)</f>
        <v>214057.5</v>
      </c>
    </row>
    <row r="215" spans="1:5" ht="30">
      <c r="A215" s="23" t="s">
        <v>201</v>
      </c>
      <c r="B215" s="24" t="s">
        <v>187</v>
      </c>
      <c r="C215" s="24" t="s">
        <v>202</v>
      </c>
      <c r="D215" s="26"/>
      <c r="E215" s="21">
        <f>SUM(E216+E218)+E222+E220</f>
        <v>214057.5</v>
      </c>
    </row>
    <row r="216" spans="1:5" ht="45">
      <c r="A216" s="23" t="s">
        <v>203</v>
      </c>
      <c r="B216" s="24" t="s">
        <v>187</v>
      </c>
      <c r="C216" s="24" t="s">
        <v>204</v>
      </c>
      <c r="D216" s="26"/>
      <c r="E216" s="21">
        <f>SUM(E217)</f>
        <v>552.09999999999991</v>
      </c>
    </row>
    <row r="217" spans="1:5" ht="30">
      <c r="A217" s="27" t="s">
        <v>140</v>
      </c>
      <c r="B217" s="24" t="s">
        <v>187</v>
      </c>
      <c r="C217" s="24" t="s">
        <v>204</v>
      </c>
      <c r="D217" s="26">
        <v>400</v>
      </c>
      <c r="E217" s="21">
        <f>522.3+29.8</f>
        <v>552.09999999999991</v>
      </c>
    </row>
    <row r="218" spans="1:5" ht="45">
      <c r="A218" s="27" t="s">
        <v>205</v>
      </c>
      <c r="B218" s="24" t="s">
        <v>187</v>
      </c>
      <c r="C218" s="24" t="s">
        <v>206</v>
      </c>
      <c r="D218" s="26"/>
      <c r="E218" s="21">
        <f>SUM(E219)</f>
        <v>5161</v>
      </c>
    </row>
    <row r="219" spans="1:5" ht="30">
      <c r="A219" s="27" t="s">
        <v>140</v>
      </c>
      <c r="B219" s="24" t="s">
        <v>187</v>
      </c>
      <c r="C219" s="24" t="s">
        <v>206</v>
      </c>
      <c r="D219" s="26">
        <v>400</v>
      </c>
      <c r="E219" s="21">
        <v>5161</v>
      </c>
    </row>
    <row r="220" spans="1:5" ht="120">
      <c r="A220" s="52" t="s">
        <v>576</v>
      </c>
      <c r="B220" s="24" t="s">
        <v>187</v>
      </c>
      <c r="C220" s="24" t="s">
        <v>581</v>
      </c>
      <c r="D220" s="26"/>
      <c r="E220" s="21">
        <f>E221</f>
        <v>198420</v>
      </c>
    </row>
    <row r="221" spans="1:5" ht="30">
      <c r="A221" s="38" t="s">
        <v>140</v>
      </c>
      <c r="B221" s="24" t="s">
        <v>187</v>
      </c>
      <c r="C221" s="24" t="s">
        <v>581</v>
      </c>
      <c r="D221" s="26">
        <v>400</v>
      </c>
      <c r="E221" s="21">
        <v>198420</v>
      </c>
    </row>
    <row r="222" spans="1:5" ht="120">
      <c r="A222" s="96" t="s">
        <v>576</v>
      </c>
      <c r="B222" s="24" t="s">
        <v>187</v>
      </c>
      <c r="C222" s="24" t="s">
        <v>577</v>
      </c>
      <c r="D222" s="26"/>
      <c r="E222" s="21">
        <f>E223</f>
        <v>9924.4</v>
      </c>
    </row>
    <row r="223" spans="1:5" ht="30">
      <c r="A223" s="27" t="s">
        <v>140</v>
      </c>
      <c r="B223" s="24" t="s">
        <v>187</v>
      </c>
      <c r="C223" s="24" t="s">
        <v>577</v>
      </c>
      <c r="D223" s="26">
        <v>400</v>
      </c>
      <c r="E223" s="21">
        <v>9924.4</v>
      </c>
    </row>
    <row r="224" spans="1:5" ht="30">
      <c r="A224" s="27" t="s">
        <v>207</v>
      </c>
      <c r="B224" s="24" t="s">
        <v>187</v>
      </c>
      <c r="C224" s="24" t="s">
        <v>208</v>
      </c>
      <c r="D224" s="26"/>
      <c r="E224" s="21">
        <f>SUM(E225+E236)</f>
        <v>3480</v>
      </c>
    </row>
    <row r="225" spans="1:5" ht="30">
      <c r="A225" s="27" t="s">
        <v>209</v>
      </c>
      <c r="B225" s="24" t="s">
        <v>187</v>
      </c>
      <c r="C225" s="24" t="s">
        <v>210</v>
      </c>
      <c r="D225" s="26"/>
      <c r="E225" s="21">
        <f>SUM(E226+E228+E230+E232+E234)</f>
        <v>1000</v>
      </c>
    </row>
    <row r="226" spans="1:5" ht="45">
      <c r="A226" s="27" t="s">
        <v>211</v>
      </c>
      <c r="B226" s="24" t="s">
        <v>187</v>
      </c>
      <c r="C226" s="24" t="s">
        <v>212</v>
      </c>
      <c r="D226" s="26"/>
      <c r="E226" s="21">
        <f>SUM(E227)</f>
        <v>450</v>
      </c>
    </row>
    <row r="227" spans="1:5" ht="30">
      <c r="A227" s="11" t="s">
        <v>56</v>
      </c>
      <c r="B227" s="24" t="s">
        <v>187</v>
      </c>
      <c r="C227" s="24" t="s">
        <v>212</v>
      </c>
      <c r="D227" s="26">
        <v>200</v>
      </c>
      <c r="E227" s="21">
        <v>450</v>
      </c>
    </row>
    <row r="228" spans="1:5" ht="30">
      <c r="A228" s="27" t="s">
        <v>213</v>
      </c>
      <c r="B228" s="24" t="s">
        <v>187</v>
      </c>
      <c r="C228" s="24" t="s">
        <v>214</v>
      </c>
      <c r="D228" s="26"/>
      <c r="E228" s="21">
        <f>SUM(E229)</f>
        <v>150</v>
      </c>
    </row>
    <row r="229" spans="1:5">
      <c r="A229" s="27" t="s">
        <v>19</v>
      </c>
      <c r="B229" s="24" t="s">
        <v>187</v>
      </c>
      <c r="C229" s="24" t="s">
        <v>214</v>
      </c>
      <c r="D229" s="26">
        <v>800</v>
      </c>
      <c r="E229" s="21">
        <v>150</v>
      </c>
    </row>
    <row r="230" spans="1:5" ht="61.5" customHeight="1">
      <c r="A230" s="27" t="s">
        <v>578</v>
      </c>
      <c r="B230" s="24" t="s">
        <v>187</v>
      </c>
      <c r="C230" s="24" t="s">
        <v>215</v>
      </c>
      <c r="D230" s="26"/>
      <c r="E230" s="21">
        <f>SUM(E231)</f>
        <v>200</v>
      </c>
    </row>
    <row r="231" spans="1:5">
      <c r="A231" s="27" t="s">
        <v>19</v>
      </c>
      <c r="B231" s="24" t="s">
        <v>187</v>
      </c>
      <c r="C231" s="24" t="s">
        <v>215</v>
      </c>
      <c r="D231" s="26">
        <v>800</v>
      </c>
      <c r="E231" s="21">
        <v>200</v>
      </c>
    </row>
    <row r="232" spans="1:5" ht="105">
      <c r="A232" s="27" t="s">
        <v>579</v>
      </c>
      <c r="B232" s="24" t="s">
        <v>187</v>
      </c>
      <c r="C232" s="24" t="s">
        <v>216</v>
      </c>
      <c r="D232" s="26"/>
      <c r="E232" s="21">
        <f>SUM(E233)</f>
        <v>100</v>
      </c>
    </row>
    <row r="233" spans="1:5">
      <c r="A233" s="27" t="s">
        <v>19</v>
      </c>
      <c r="B233" s="24" t="s">
        <v>187</v>
      </c>
      <c r="C233" s="24" t="s">
        <v>216</v>
      </c>
      <c r="D233" s="26">
        <v>800</v>
      </c>
      <c r="E233" s="21">
        <v>100</v>
      </c>
    </row>
    <row r="234" spans="1:5" ht="90">
      <c r="A234" s="27" t="s">
        <v>580</v>
      </c>
      <c r="B234" s="24" t="s">
        <v>187</v>
      </c>
      <c r="C234" s="24" t="s">
        <v>217</v>
      </c>
      <c r="D234" s="26"/>
      <c r="E234" s="21">
        <f>SUM(E235)</f>
        <v>100</v>
      </c>
    </row>
    <row r="235" spans="1:5">
      <c r="A235" s="27" t="s">
        <v>19</v>
      </c>
      <c r="B235" s="24" t="s">
        <v>187</v>
      </c>
      <c r="C235" s="24" t="s">
        <v>217</v>
      </c>
      <c r="D235" s="26">
        <v>800</v>
      </c>
      <c r="E235" s="21">
        <v>100</v>
      </c>
    </row>
    <row r="236" spans="1:5" ht="30">
      <c r="A236" s="27" t="s">
        <v>218</v>
      </c>
      <c r="B236" s="24" t="s">
        <v>187</v>
      </c>
      <c r="C236" s="24" t="s">
        <v>219</v>
      </c>
      <c r="D236" s="26"/>
      <c r="E236" s="21">
        <f>SUM(E237+E239)</f>
        <v>2480</v>
      </c>
    </row>
    <row r="237" spans="1:5" ht="30">
      <c r="A237" s="52" t="s">
        <v>220</v>
      </c>
      <c r="B237" s="24" t="s">
        <v>187</v>
      </c>
      <c r="C237" s="24" t="s">
        <v>221</v>
      </c>
      <c r="D237" s="26"/>
      <c r="E237" s="21">
        <f>SUM(E238)</f>
        <v>2000</v>
      </c>
    </row>
    <row r="238" spans="1:5" ht="30">
      <c r="A238" s="27" t="s">
        <v>46</v>
      </c>
      <c r="B238" s="24" t="s">
        <v>187</v>
      </c>
      <c r="C238" s="24" t="s">
        <v>221</v>
      </c>
      <c r="D238" s="26">
        <v>600</v>
      </c>
      <c r="E238" s="21">
        <v>2000</v>
      </c>
    </row>
    <row r="239" spans="1:5">
      <c r="A239" s="27" t="s">
        <v>222</v>
      </c>
      <c r="B239" s="24" t="s">
        <v>187</v>
      </c>
      <c r="C239" s="24" t="s">
        <v>223</v>
      </c>
      <c r="D239" s="26"/>
      <c r="E239" s="21">
        <f>SUM(E240)</f>
        <v>480</v>
      </c>
    </row>
    <row r="240" spans="1:5" ht="30">
      <c r="A240" s="27" t="s">
        <v>140</v>
      </c>
      <c r="B240" s="24" t="s">
        <v>187</v>
      </c>
      <c r="C240" s="24" t="s">
        <v>223</v>
      </c>
      <c r="D240" s="26">
        <v>400</v>
      </c>
      <c r="E240" s="21">
        <v>480</v>
      </c>
    </row>
    <row r="241" spans="1:5">
      <c r="A241" s="96"/>
      <c r="B241" s="24"/>
      <c r="C241" s="24"/>
      <c r="D241" s="26"/>
      <c r="E241" s="21"/>
    </row>
    <row r="242" spans="1:5">
      <c r="A242" s="27"/>
      <c r="B242" s="24"/>
      <c r="C242" s="24"/>
      <c r="D242" s="26"/>
      <c r="E242" s="21"/>
    </row>
    <row r="243" spans="1:5">
      <c r="A243" s="27"/>
      <c r="B243" s="24"/>
      <c r="C243" s="24"/>
      <c r="D243" s="26"/>
      <c r="E243" s="21"/>
    </row>
    <row r="244" spans="1:5" ht="60">
      <c r="A244" s="23" t="s">
        <v>188</v>
      </c>
      <c r="B244" s="24" t="s">
        <v>187</v>
      </c>
      <c r="C244" s="24" t="s">
        <v>189</v>
      </c>
      <c r="D244" s="26"/>
      <c r="E244" s="21">
        <f>SUM(E245+E248)</f>
        <v>10249.099999999999</v>
      </c>
    </row>
    <row r="245" spans="1:5" ht="30">
      <c r="A245" s="23" t="s">
        <v>512</v>
      </c>
      <c r="B245" s="24" t="s">
        <v>187</v>
      </c>
      <c r="C245" s="24" t="s">
        <v>190</v>
      </c>
      <c r="D245" s="26"/>
      <c r="E245" s="21">
        <f>SUM(E246)</f>
        <v>3008.2</v>
      </c>
    </row>
    <row r="246" spans="1:5" ht="45">
      <c r="A246" s="23" t="s">
        <v>191</v>
      </c>
      <c r="B246" s="24" t="s">
        <v>187</v>
      </c>
      <c r="C246" s="24" t="s">
        <v>192</v>
      </c>
      <c r="D246" s="26"/>
      <c r="E246" s="21">
        <f>SUM(E247)</f>
        <v>3008.2</v>
      </c>
    </row>
    <row r="247" spans="1:5" ht="30">
      <c r="A247" s="11" t="s">
        <v>56</v>
      </c>
      <c r="B247" s="24" t="s">
        <v>187</v>
      </c>
      <c r="C247" s="24" t="s">
        <v>192</v>
      </c>
      <c r="D247" s="26">
        <v>200</v>
      </c>
      <c r="E247" s="21">
        <f>3220-211.8</f>
        <v>3008.2</v>
      </c>
    </row>
    <row r="248" spans="1:5" ht="30">
      <c r="A248" s="27" t="s">
        <v>193</v>
      </c>
      <c r="B248" s="24" t="s">
        <v>187</v>
      </c>
      <c r="C248" s="24" t="s">
        <v>194</v>
      </c>
      <c r="D248" s="26"/>
      <c r="E248" s="21">
        <f>SUM(E251)+E249</f>
        <v>7240.9</v>
      </c>
    </row>
    <row r="249" spans="1:5" ht="45">
      <c r="A249" s="38" t="s">
        <v>526</v>
      </c>
      <c r="B249" s="24" t="s">
        <v>187</v>
      </c>
      <c r="C249" s="24" t="s">
        <v>527</v>
      </c>
      <c r="D249" s="26"/>
      <c r="E249" s="21">
        <f>E250</f>
        <v>230</v>
      </c>
    </row>
    <row r="250" spans="1:5" ht="30">
      <c r="A250" s="15" t="s">
        <v>56</v>
      </c>
      <c r="B250" s="24" t="s">
        <v>187</v>
      </c>
      <c r="C250" s="24" t="s">
        <v>527</v>
      </c>
      <c r="D250" s="26">
        <v>200</v>
      </c>
      <c r="E250" s="21">
        <v>230</v>
      </c>
    </row>
    <row r="251" spans="1:5" ht="60">
      <c r="A251" s="27" t="s">
        <v>195</v>
      </c>
      <c r="B251" s="24" t="s">
        <v>187</v>
      </c>
      <c r="C251" s="24" t="s">
        <v>196</v>
      </c>
      <c r="D251" s="26"/>
      <c r="E251" s="21">
        <f>SUM(E252)</f>
        <v>7010.9</v>
      </c>
    </row>
    <row r="252" spans="1:5" ht="30">
      <c r="A252" s="11" t="s">
        <v>56</v>
      </c>
      <c r="B252" s="24" t="s">
        <v>187</v>
      </c>
      <c r="C252" s="24" t="s">
        <v>196</v>
      </c>
      <c r="D252" s="26">
        <v>200</v>
      </c>
      <c r="E252" s="21">
        <f>8325-1314.1</f>
        <v>7010.9</v>
      </c>
    </row>
    <row r="253" spans="1:5">
      <c r="A253" s="32" t="s">
        <v>224</v>
      </c>
      <c r="B253" s="33" t="s">
        <v>225</v>
      </c>
      <c r="C253" s="33"/>
      <c r="D253" s="35"/>
      <c r="E253" s="65">
        <f>E254+E287+E327+E346</f>
        <v>1318246.5</v>
      </c>
    </row>
    <row r="254" spans="1:5">
      <c r="A254" s="32" t="s">
        <v>226</v>
      </c>
      <c r="B254" s="33" t="s">
        <v>227</v>
      </c>
      <c r="C254" s="33"/>
      <c r="D254" s="35"/>
      <c r="E254" s="65">
        <f>SUM(E266)+E282+E255+E261</f>
        <v>958837.8</v>
      </c>
    </row>
    <row r="255" spans="1:5">
      <c r="A255" s="23" t="s">
        <v>9</v>
      </c>
      <c r="B255" s="24" t="s">
        <v>227</v>
      </c>
      <c r="C255" s="24" t="s">
        <v>49</v>
      </c>
      <c r="D255" s="26"/>
      <c r="E255" s="21">
        <f>SUM(E256)+E258</f>
        <v>910352.20000000007</v>
      </c>
    </row>
    <row r="256" spans="1:5" ht="30">
      <c r="A256" s="23" t="s">
        <v>228</v>
      </c>
      <c r="B256" s="24" t="s">
        <v>227</v>
      </c>
      <c r="C256" s="24" t="s">
        <v>229</v>
      </c>
      <c r="D256" s="26"/>
      <c r="E256" s="21">
        <f>SUM(E257)</f>
        <v>10000</v>
      </c>
    </row>
    <row r="257" spans="1:5" ht="48.75" customHeight="1">
      <c r="A257" s="27" t="s">
        <v>140</v>
      </c>
      <c r="B257" s="24" t="s">
        <v>227</v>
      </c>
      <c r="C257" s="24" t="s">
        <v>229</v>
      </c>
      <c r="D257" s="26">
        <v>400</v>
      </c>
      <c r="E257" s="21">
        <f>5000-813+5813</f>
        <v>10000</v>
      </c>
    </row>
    <row r="258" spans="1:5" ht="48.75" customHeight="1">
      <c r="A258" s="15" t="s">
        <v>554</v>
      </c>
      <c r="B258" s="24" t="s">
        <v>227</v>
      </c>
      <c r="C258" s="24" t="s">
        <v>547</v>
      </c>
      <c r="D258" s="26"/>
      <c r="E258" s="21">
        <f>E259</f>
        <v>900352.20000000007</v>
      </c>
    </row>
    <row r="259" spans="1:5" ht="142.5" customHeight="1">
      <c r="A259" s="38" t="s">
        <v>546</v>
      </c>
      <c r="B259" s="24" t="s">
        <v>227</v>
      </c>
      <c r="C259" s="24" t="s">
        <v>548</v>
      </c>
      <c r="D259" s="26"/>
      <c r="E259" s="21">
        <f>E260</f>
        <v>900352.20000000007</v>
      </c>
    </row>
    <row r="260" spans="1:5" ht="31.5" customHeight="1">
      <c r="A260" s="38" t="s">
        <v>140</v>
      </c>
      <c r="B260" s="24" t="s">
        <v>227</v>
      </c>
      <c r="C260" s="24" t="s">
        <v>548</v>
      </c>
      <c r="D260" s="26">
        <v>400</v>
      </c>
      <c r="E260" s="21">
        <f>701011.8+199340.4</f>
        <v>900352.20000000007</v>
      </c>
    </row>
    <row r="261" spans="1:5" ht="30">
      <c r="A261" s="23" t="s">
        <v>38</v>
      </c>
      <c r="B261" s="24" t="s">
        <v>227</v>
      </c>
      <c r="C261" s="24" t="s">
        <v>72</v>
      </c>
      <c r="D261" s="26"/>
      <c r="E261" s="21">
        <f>SUM(E262)</f>
        <v>1702.5</v>
      </c>
    </row>
    <row r="262" spans="1:5" ht="45">
      <c r="A262" s="23" t="s">
        <v>39</v>
      </c>
      <c r="B262" s="24" t="s">
        <v>227</v>
      </c>
      <c r="C262" s="24" t="s">
        <v>73</v>
      </c>
      <c r="D262" s="26"/>
      <c r="E262" s="21">
        <f>SUM(E263)</f>
        <v>1702.5</v>
      </c>
    </row>
    <row r="263" spans="1:5" ht="45">
      <c r="A263" s="23" t="s">
        <v>74</v>
      </c>
      <c r="B263" s="24" t="s">
        <v>227</v>
      </c>
      <c r="C263" s="24" t="s">
        <v>75</v>
      </c>
      <c r="D263" s="26"/>
      <c r="E263" s="21">
        <f>SUM(E264)</f>
        <v>1702.5</v>
      </c>
    </row>
    <row r="264" spans="1:5">
      <c r="A264" s="23" t="s">
        <v>573</v>
      </c>
      <c r="B264" s="24" t="s">
        <v>227</v>
      </c>
      <c r="C264" s="24" t="s">
        <v>230</v>
      </c>
      <c r="D264" s="26"/>
      <c r="E264" s="21">
        <f>SUM(E265)</f>
        <v>1702.5</v>
      </c>
    </row>
    <row r="265" spans="1:5" ht="30">
      <c r="A265" s="27" t="s">
        <v>18</v>
      </c>
      <c r="B265" s="24" t="s">
        <v>227</v>
      </c>
      <c r="C265" s="24" t="s">
        <v>230</v>
      </c>
      <c r="D265" s="26">
        <v>200</v>
      </c>
      <c r="E265" s="21">
        <f>526.3+1176.2</f>
        <v>1702.5</v>
      </c>
    </row>
    <row r="266" spans="1:5" ht="60">
      <c r="A266" s="23" t="s">
        <v>180</v>
      </c>
      <c r="B266" s="24" t="s">
        <v>227</v>
      </c>
      <c r="C266" s="24" t="s">
        <v>78</v>
      </c>
      <c r="D266" s="26"/>
      <c r="E266" s="21">
        <f>E267+E276</f>
        <v>33564.1</v>
      </c>
    </row>
    <row r="267" spans="1:5" ht="45">
      <c r="A267" s="23" t="s">
        <v>231</v>
      </c>
      <c r="B267" s="24" t="s">
        <v>227</v>
      </c>
      <c r="C267" s="24" t="s">
        <v>232</v>
      </c>
      <c r="D267" s="26"/>
      <c r="E267" s="21">
        <f>E268+E271</f>
        <v>21247.899999999998</v>
      </c>
    </row>
    <row r="268" spans="1:5" ht="30">
      <c r="A268" s="37" t="s">
        <v>233</v>
      </c>
      <c r="B268" s="24" t="s">
        <v>227</v>
      </c>
      <c r="C268" s="24" t="s">
        <v>234</v>
      </c>
      <c r="D268" s="26"/>
      <c r="E268" s="21">
        <f>SUM(E269)</f>
        <v>18797.899999999998</v>
      </c>
    </row>
    <row r="269" spans="1:5" ht="45">
      <c r="A269" s="23" t="s">
        <v>235</v>
      </c>
      <c r="B269" s="24" t="s">
        <v>227</v>
      </c>
      <c r="C269" s="24" t="s">
        <v>236</v>
      </c>
      <c r="D269" s="26"/>
      <c r="E269" s="21">
        <f>SUM(E270)</f>
        <v>18797.899999999998</v>
      </c>
    </row>
    <row r="270" spans="1:5">
      <c r="A270" s="27" t="s">
        <v>19</v>
      </c>
      <c r="B270" s="24" t="s">
        <v>227</v>
      </c>
      <c r="C270" s="24" t="s">
        <v>236</v>
      </c>
      <c r="D270" s="26">
        <v>800</v>
      </c>
      <c r="E270" s="21">
        <f>19787.8-951-38.9</f>
        <v>18797.899999999998</v>
      </c>
    </row>
    <row r="271" spans="1:5" ht="45">
      <c r="A271" s="23" t="s">
        <v>237</v>
      </c>
      <c r="B271" s="24" t="s">
        <v>227</v>
      </c>
      <c r="C271" s="24" t="s">
        <v>238</v>
      </c>
      <c r="D271" s="26"/>
      <c r="E271" s="21">
        <f>E272+E274</f>
        <v>2450</v>
      </c>
    </row>
    <row r="272" spans="1:5" ht="45">
      <c r="A272" s="27" t="s">
        <v>239</v>
      </c>
      <c r="B272" s="24" t="s">
        <v>227</v>
      </c>
      <c r="C272" s="24" t="s">
        <v>240</v>
      </c>
      <c r="D272" s="26"/>
      <c r="E272" s="21">
        <f>SUM(E273)</f>
        <v>450</v>
      </c>
    </row>
    <row r="273" spans="1:5" ht="30">
      <c r="A273" s="11" t="s">
        <v>56</v>
      </c>
      <c r="B273" s="24" t="s">
        <v>227</v>
      </c>
      <c r="C273" s="24" t="s">
        <v>240</v>
      </c>
      <c r="D273" s="26">
        <v>200</v>
      </c>
      <c r="E273" s="21">
        <v>450</v>
      </c>
    </row>
    <row r="274" spans="1:5" ht="30">
      <c r="A274" s="27" t="s">
        <v>241</v>
      </c>
      <c r="B274" s="24" t="s">
        <v>227</v>
      </c>
      <c r="C274" s="24" t="s">
        <v>242</v>
      </c>
      <c r="D274" s="26"/>
      <c r="E274" s="21">
        <f>SUM(E275)</f>
        <v>2000</v>
      </c>
    </row>
    <row r="275" spans="1:5" ht="30">
      <c r="A275" s="27" t="s">
        <v>18</v>
      </c>
      <c r="B275" s="24" t="s">
        <v>227</v>
      </c>
      <c r="C275" s="24" t="s">
        <v>242</v>
      </c>
      <c r="D275" s="26">
        <v>200</v>
      </c>
      <c r="E275" s="21">
        <v>2000</v>
      </c>
    </row>
    <row r="276" spans="1:5" ht="30">
      <c r="A276" s="27" t="s">
        <v>243</v>
      </c>
      <c r="B276" s="24" t="s">
        <v>227</v>
      </c>
      <c r="C276" s="24" t="s">
        <v>244</v>
      </c>
      <c r="D276" s="26"/>
      <c r="E276" s="21">
        <f>E277</f>
        <v>12316.2</v>
      </c>
    </row>
    <row r="277" spans="1:5" ht="33" customHeight="1">
      <c r="A277" s="27" t="s">
        <v>245</v>
      </c>
      <c r="B277" s="24" t="s">
        <v>227</v>
      </c>
      <c r="C277" s="24" t="s">
        <v>246</v>
      </c>
      <c r="D277" s="26"/>
      <c r="E277" s="21">
        <f>E278+E280</f>
        <v>12316.2</v>
      </c>
    </row>
    <row r="278" spans="1:5" ht="33" customHeight="1">
      <c r="A278" s="27" t="s">
        <v>247</v>
      </c>
      <c r="B278" s="24" t="s">
        <v>227</v>
      </c>
      <c r="C278" s="24" t="s">
        <v>248</v>
      </c>
      <c r="D278" s="26"/>
      <c r="E278" s="21">
        <f>SUM(E279)</f>
        <v>5272.1</v>
      </c>
    </row>
    <row r="279" spans="1:5" ht="33" customHeight="1">
      <c r="A279" s="11" t="s">
        <v>56</v>
      </c>
      <c r="B279" s="24" t="s">
        <v>227</v>
      </c>
      <c r="C279" s="24" t="s">
        <v>248</v>
      </c>
      <c r="D279" s="26">
        <v>200</v>
      </c>
      <c r="E279" s="21">
        <f>4200+1176.2-1176.2+1054.6+17.5</f>
        <v>5272.1</v>
      </c>
    </row>
    <row r="280" spans="1:5" ht="45">
      <c r="A280" s="27" t="s">
        <v>249</v>
      </c>
      <c r="B280" s="24" t="s">
        <v>227</v>
      </c>
      <c r="C280" s="24" t="s">
        <v>250</v>
      </c>
      <c r="D280" s="26"/>
      <c r="E280" s="21">
        <f>SUM(E281)</f>
        <v>7044.1</v>
      </c>
    </row>
    <row r="281" spans="1:5" ht="30">
      <c r="A281" s="27" t="s">
        <v>18</v>
      </c>
      <c r="B281" s="24" t="s">
        <v>227</v>
      </c>
      <c r="C281" s="24" t="s">
        <v>250</v>
      </c>
      <c r="D281" s="26">
        <v>200</v>
      </c>
      <c r="E281" s="21">
        <v>7044.1</v>
      </c>
    </row>
    <row r="282" spans="1:5" ht="60">
      <c r="A282" s="27" t="s">
        <v>251</v>
      </c>
      <c r="B282" s="24" t="s">
        <v>227</v>
      </c>
      <c r="C282" s="24" t="s">
        <v>252</v>
      </c>
      <c r="D282" s="26"/>
      <c r="E282" s="21">
        <f>SUM(E283+E285)</f>
        <v>13219</v>
      </c>
    </row>
    <row r="283" spans="1:5">
      <c r="A283" s="27" t="s">
        <v>253</v>
      </c>
      <c r="B283" s="24" t="s">
        <v>227</v>
      </c>
      <c r="C283" s="24" t="s">
        <v>254</v>
      </c>
      <c r="D283" s="26"/>
      <c r="E283" s="21">
        <f>SUM(E284)</f>
        <v>500</v>
      </c>
    </row>
    <row r="284" spans="1:5" ht="30">
      <c r="A284" s="11" t="s">
        <v>56</v>
      </c>
      <c r="B284" s="24" t="s">
        <v>227</v>
      </c>
      <c r="C284" s="24" t="s">
        <v>254</v>
      </c>
      <c r="D284" s="26">
        <v>200</v>
      </c>
      <c r="E284" s="21">
        <v>500</v>
      </c>
    </row>
    <row r="285" spans="1:5" ht="30">
      <c r="A285" s="38" t="s">
        <v>507</v>
      </c>
      <c r="B285" s="24" t="s">
        <v>227</v>
      </c>
      <c r="C285" s="24" t="s">
        <v>508</v>
      </c>
      <c r="D285" s="26"/>
      <c r="E285" s="21">
        <f>E286</f>
        <v>12719</v>
      </c>
    </row>
    <row r="286" spans="1:5" ht="30">
      <c r="A286" s="38" t="s">
        <v>140</v>
      </c>
      <c r="B286" s="24" t="s">
        <v>227</v>
      </c>
      <c r="C286" s="24" t="s">
        <v>508</v>
      </c>
      <c r="D286" s="26">
        <v>400</v>
      </c>
      <c r="E286" s="21">
        <v>12719</v>
      </c>
    </row>
    <row r="287" spans="1:5">
      <c r="A287" s="32" t="s">
        <v>255</v>
      </c>
      <c r="B287" s="33" t="s">
        <v>256</v>
      </c>
      <c r="C287" s="33"/>
      <c r="D287" s="35"/>
      <c r="E287" s="65">
        <f>SUM(E293)+E288</f>
        <v>44795.199999999997</v>
      </c>
    </row>
    <row r="288" spans="1:5">
      <c r="A288" s="11" t="s">
        <v>9</v>
      </c>
      <c r="B288" s="24" t="s">
        <v>256</v>
      </c>
      <c r="C288" s="13" t="s">
        <v>49</v>
      </c>
      <c r="D288" s="26"/>
      <c r="E288" s="21">
        <f>SUM(E289)</f>
        <v>11445.2</v>
      </c>
    </row>
    <row r="289" spans="1:5">
      <c r="A289" s="18" t="s">
        <v>25</v>
      </c>
      <c r="B289" s="24" t="s">
        <v>256</v>
      </c>
      <c r="C289" s="24" t="s">
        <v>59</v>
      </c>
      <c r="D289" s="26"/>
      <c r="E289" s="21">
        <f>SUM(E290)</f>
        <v>11445.2</v>
      </c>
    </row>
    <row r="290" spans="1:5" ht="140.25" customHeight="1">
      <c r="A290" s="27" t="s">
        <v>257</v>
      </c>
      <c r="B290" s="24" t="s">
        <v>256</v>
      </c>
      <c r="C290" s="24" t="s">
        <v>258</v>
      </c>
      <c r="D290" s="26"/>
      <c r="E290" s="21">
        <f>SUM(E291:E292)</f>
        <v>11445.2</v>
      </c>
    </row>
    <row r="291" spans="1:5">
      <c r="A291" s="27" t="s">
        <v>19</v>
      </c>
      <c r="B291" s="24" t="s">
        <v>256</v>
      </c>
      <c r="C291" s="24" t="s">
        <v>258</v>
      </c>
      <c r="D291" s="26">
        <v>800</v>
      </c>
      <c r="E291" s="21">
        <f>11445.2-41.7</f>
        <v>11403.5</v>
      </c>
    </row>
    <row r="292" spans="1:5" ht="30">
      <c r="A292" s="11" t="s">
        <v>56</v>
      </c>
      <c r="B292" s="24" t="s">
        <v>256</v>
      </c>
      <c r="C292" s="24" t="s">
        <v>258</v>
      </c>
      <c r="D292" s="26">
        <v>200</v>
      </c>
      <c r="E292" s="21">
        <v>41.7</v>
      </c>
    </row>
    <row r="293" spans="1:5" ht="60">
      <c r="A293" s="37" t="s">
        <v>259</v>
      </c>
      <c r="B293" s="24" t="s">
        <v>256</v>
      </c>
      <c r="C293" s="24" t="s">
        <v>78</v>
      </c>
      <c r="D293" s="26"/>
      <c r="E293" s="21">
        <f>SUM(E294)</f>
        <v>33350</v>
      </c>
    </row>
    <row r="294" spans="1:5" ht="45">
      <c r="A294" s="37" t="s">
        <v>231</v>
      </c>
      <c r="B294" s="24" t="s">
        <v>256</v>
      </c>
      <c r="C294" s="24" t="s">
        <v>232</v>
      </c>
      <c r="D294" s="26"/>
      <c r="E294" s="21">
        <f>SUM(E295)+E320</f>
        <v>33350</v>
      </c>
    </row>
    <row r="295" spans="1:5" ht="30">
      <c r="A295" s="37" t="s">
        <v>260</v>
      </c>
      <c r="B295" s="24" t="s">
        <v>256</v>
      </c>
      <c r="C295" s="24" t="s">
        <v>261</v>
      </c>
      <c r="D295" s="26"/>
      <c r="E295" s="21">
        <f>SUM(E302+E304+E308+E310+E312)+E296+E298+E300+E306+E314+E316+E318</f>
        <v>26785</v>
      </c>
    </row>
    <row r="296" spans="1:5" ht="30">
      <c r="A296" s="91" t="s">
        <v>528</v>
      </c>
      <c r="B296" s="24" t="s">
        <v>256</v>
      </c>
      <c r="C296" s="24" t="s">
        <v>529</v>
      </c>
      <c r="D296" s="26"/>
      <c r="E296" s="21">
        <f>E297</f>
        <v>951</v>
      </c>
    </row>
    <row r="297" spans="1:5" ht="30">
      <c r="A297" s="15" t="s">
        <v>56</v>
      </c>
      <c r="B297" s="24" t="s">
        <v>256</v>
      </c>
      <c r="C297" s="24" t="s">
        <v>529</v>
      </c>
      <c r="D297" s="26">
        <v>200</v>
      </c>
      <c r="E297" s="21">
        <v>951</v>
      </c>
    </row>
    <row r="298" spans="1:5" ht="30" hidden="1">
      <c r="A298" s="15" t="s">
        <v>530</v>
      </c>
      <c r="B298" s="24" t="s">
        <v>256</v>
      </c>
      <c r="C298" s="24" t="s">
        <v>532</v>
      </c>
      <c r="D298" s="26"/>
      <c r="E298" s="21">
        <f>E299</f>
        <v>0</v>
      </c>
    </row>
    <row r="299" spans="1:5" ht="30" hidden="1">
      <c r="A299" s="15" t="s">
        <v>56</v>
      </c>
      <c r="B299" s="24" t="s">
        <v>256</v>
      </c>
      <c r="C299" s="24" t="s">
        <v>532</v>
      </c>
      <c r="D299" s="26">
        <v>200</v>
      </c>
      <c r="E299" s="21">
        <f>100-100</f>
        <v>0</v>
      </c>
    </row>
    <row r="300" spans="1:5" ht="30" hidden="1">
      <c r="A300" s="15" t="s">
        <v>531</v>
      </c>
      <c r="B300" s="24" t="s">
        <v>256</v>
      </c>
      <c r="C300" s="24" t="s">
        <v>533</v>
      </c>
      <c r="D300" s="26"/>
      <c r="E300" s="21">
        <f>E301</f>
        <v>0</v>
      </c>
    </row>
    <row r="301" spans="1:5" ht="30" hidden="1">
      <c r="A301" s="15" t="s">
        <v>56</v>
      </c>
      <c r="B301" s="24" t="s">
        <v>256</v>
      </c>
      <c r="C301" s="24" t="s">
        <v>533</v>
      </c>
      <c r="D301" s="26">
        <v>200</v>
      </c>
      <c r="E301" s="21">
        <f>4500-4500</f>
        <v>0</v>
      </c>
    </row>
    <row r="302" spans="1:5">
      <c r="A302" s="37" t="s">
        <v>551</v>
      </c>
      <c r="B302" s="24" t="s">
        <v>256</v>
      </c>
      <c r="C302" s="24" t="s">
        <v>262</v>
      </c>
      <c r="D302" s="26"/>
      <c r="E302" s="21">
        <f>SUM(E303)</f>
        <v>7999</v>
      </c>
    </row>
    <row r="303" spans="1:5" ht="30">
      <c r="A303" s="27" t="s">
        <v>140</v>
      </c>
      <c r="B303" s="24" t="s">
        <v>256</v>
      </c>
      <c r="C303" s="24" t="s">
        <v>262</v>
      </c>
      <c r="D303" s="26">
        <v>400</v>
      </c>
      <c r="E303" s="21">
        <f>8400+843.9-1244.9</f>
        <v>7999</v>
      </c>
    </row>
    <row r="304" spans="1:5" ht="30">
      <c r="A304" s="23" t="s">
        <v>263</v>
      </c>
      <c r="B304" s="24" t="s">
        <v>256</v>
      </c>
      <c r="C304" s="24" t="s">
        <v>264</v>
      </c>
      <c r="D304" s="26"/>
      <c r="E304" s="21">
        <f>SUM(E305)</f>
        <v>100</v>
      </c>
    </row>
    <row r="305" spans="1:5" ht="30">
      <c r="A305" s="27" t="s">
        <v>140</v>
      </c>
      <c r="B305" s="24" t="s">
        <v>256</v>
      </c>
      <c r="C305" s="24" t="s">
        <v>264</v>
      </c>
      <c r="D305" s="26">
        <v>400</v>
      </c>
      <c r="E305" s="21">
        <v>100</v>
      </c>
    </row>
    <row r="306" spans="1:5" ht="30">
      <c r="A306" s="27" t="s">
        <v>534</v>
      </c>
      <c r="B306" s="24" t="s">
        <v>256</v>
      </c>
      <c r="C306" s="24" t="s">
        <v>535</v>
      </c>
      <c r="D306" s="26"/>
      <c r="E306" s="21">
        <f>E307</f>
        <v>17.5</v>
      </c>
    </row>
    <row r="307" spans="1:5" ht="30">
      <c r="A307" s="38" t="s">
        <v>140</v>
      </c>
      <c r="B307" s="24" t="s">
        <v>256</v>
      </c>
      <c r="C307" s="24" t="s">
        <v>535</v>
      </c>
      <c r="D307" s="26">
        <v>400</v>
      </c>
      <c r="E307" s="21">
        <v>17.5</v>
      </c>
    </row>
    <row r="308" spans="1:5" ht="30">
      <c r="A308" s="27" t="s">
        <v>265</v>
      </c>
      <c r="B308" s="24" t="s">
        <v>256</v>
      </c>
      <c r="C308" s="24" t="s">
        <v>266</v>
      </c>
      <c r="D308" s="26"/>
      <c r="E308" s="21">
        <f>SUM(E309)</f>
        <v>100</v>
      </c>
    </row>
    <row r="309" spans="1:5" ht="36" customHeight="1">
      <c r="A309" s="27" t="s">
        <v>140</v>
      </c>
      <c r="B309" s="24" t="s">
        <v>256</v>
      </c>
      <c r="C309" s="24" t="s">
        <v>266</v>
      </c>
      <c r="D309" s="26">
        <v>400</v>
      </c>
      <c r="E309" s="21">
        <v>100</v>
      </c>
    </row>
    <row r="310" spans="1:5" ht="60">
      <c r="A310" s="27" t="s">
        <v>267</v>
      </c>
      <c r="B310" s="24" t="s">
        <v>256</v>
      </c>
      <c r="C310" s="24" t="s">
        <v>268</v>
      </c>
      <c r="D310" s="26"/>
      <c r="E310" s="21">
        <f>SUM(E311)</f>
        <v>100</v>
      </c>
    </row>
    <row r="311" spans="1:5" ht="30">
      <c r="A311" s="27" t="s">
        <v>140</v>
      </c>
      <c r="B311" s="24" t="s">
        <v>256</v>
      </c>
      <c r="C311" s="24" t="s">
        <v>268</v>
      </c>
      <c r="D311" s="26">
        <v>400</v>
      </c>
      <c r="E311" s="21">
        <v>100</v>
      </c>
    </row>
    <row r="312" spans="1:5" ht="30">
      <c r="A312" s="27" t="s">
        <v>269</v>
      </c>
      <c r="B312" s="24" t="s">
        <v>256</v>
      </c>
      <c r="C312" s="24" t="s">
        <v>270</v>
      </c>
      <c r="D312" s="26"/>
      <c r="E312" s="21">
        <f>SUM(E313)</f>
        <v>1744.9</v>
      </c>
    </row>
    <row r="313" spans="1:5" ht="30">
      <c r="A313" s="27" t="s">
        <v>140</v>
      </c>
      <c r="B313" s="24" t="s">
        <v>256</v>
      </c>
      <c r="C313" s="24" t="s">
        <v>270</v>
      </c>
      <c r="D313" s="26">
        <v>400</v>
      </c>
      <c r="E313" s="21">
        <f>500+1244.9</f>
        <v>1744.9</v>
      </c>
    </row>
    <row r="314" spans="1:5" ht="36.75" customHeight="1">
      <c r="A314" s="38" t="s">
        <v>568</v>
      </c>
      <c r="B314" s="24" t="s">
        <v>256</v>
      </c>
      <c r="C314" s="24" t="s">
        <v>536</v>
      </c>
      <c r="D314" s="26"/>
      <c r="E314" s="21">
        <f>E315</f>
        <v>12</v>
      </c>
    </row>
    <row r="315" spans="1:5" ht="30">
      <c r="A315" s="38" t="s">
        <v>140</v>
      </c>
      <c r="B315" s="24" t="s">
        <v>256</v>
      </c>
      <c r="C315" s="24" t="s">
        <v>536</v>
      </c>
      <c r="D315" s="26">
        <v>400</v>
      </c>
      <c r="E315" s="21">
        <v>12</v>
      </c>
    </row>
    <row r="316" spans="1:5" ht="30">
      <c r="A316" s="38" t="s">
        <v>545</v>
      </c>
      <c r="B316" s="24" t="s">
        <v>256</v>
      </c>
      <c r="C316" s="24" t="s">
        <v>537</v>
      </c>
      <c r="D316" s="26"/>
      <c r="E316" s="21">
        <f>E317</f>
        <v>760.6</v>
      </c>
    </row>
    <row r="317" spans="1:5" ht="30">
      <c r="A317" s="15" t="s">
        <v>56</v>
      </c>
      <c r="B317" s="24" t="s">
        <v>256</v>
      </c>
      <c r="C317" s="24" t="s">
        <v>537</v>
      </c>
      <c r="D317" s="26">
        <v>200</v>
      </c>
      <c r="E317" s="21">
        <v>760.6</v>
      </c>
    </row>
    <row r="318" spans="1:5" ht="189.75" customHeight="1">
      <c r="A318" s="15" t="s">
        <v>582</v>
      </c>
      <c r="B318" s="24" t="s">
        <v>256</v>
      </c>
      <c r="C318" s="98" t="s">
        <v>583</v>
      </c>
      <c r="D318" s="26"/>
      <c r="E318" s="21">
        <f>E319</f>
        <v>15000</v>
      </c>
    </row>
    <row r="319" spans="1:5" ht="30">
      <c r="A319" s="15" t="s">
        <v>56</v>
      </c>
      <c r="B319" s="24" t="s">
        <v>256</v>
      </c>
      <c r="C319" s="98" t="s">
        <v>583</v>
      </c>
      <c r="D319" s="26">
        <v>200</v>
      </c>
      <c r="E319" s="21">
        <v>15000</v>
      </c>
    </row>
    <row r="320" spans="1:5" ht="30">
      <c r="A320" s="37" t="s">
        <v>233</v>
      </c>
      <c r="B320" s="24" t="s">
        <v>256</v>
      </c>
      <c r="C320" s="24" t="s">
        <v>234</v>
      </c>
      <c r="D320" s="26"/>
      <c r="E320" s="21">
        <f>SUM(E321+E323+E325)</f>
        <v>6565</v>
      </c>
    </row>
    <row r="321" spans="1:5" ht="30">
      <c r="A321" s="23" t="s">
        <v>271</v>
      </c>
      <c r="B321" s="24" t="s">
        <v>256</v>
      </c>
      <c r="C321" s="24" t="s">
        <v>272</v>
      </c>
      <c r="D321" s="26"/>
      <c r="E321" s="21">
        <f>SUM(E322)</f>
        <v>5565</v>
      </c>
    </row>
    <row r="322" spans="1:5">
      <c r="A322" s="27" t="s">
        <v>19</v>
      </c>
      <c r="B322" s="24" t="s">
        <v>256</v>
      </c>
      <c r="C322" s="24" t="s">
        <v>272</v>
      </c>
      <c r="D322" s="26">
        <v>800</v>
      </c>
      <c r="E322" s="21">
        <v>5565</v>
      </c>
    </row>
    <row r="323" spans="1:5" ht="45">
      <c r="A323" s="23" t="s">
        <v>273</v>
      </c>
      <c r="B323" s="24" t="s">
        <v>256</v>
      </c>
      <c r="C323" s="24" t="s">
        <v>274</v>
      </c>
      <c r="D323" s="26"/>
      <c r="E323" s="21">
        <f>SUM(E324)</f>
        <v>0</v>
      </c>
    </row>
    <row r="324" spans="1:5">
      <c r="A324" s="27" t="s">
        <v>19</v>
      </c>
      <c r="B324" s="24" t="s">
        <v>256</v>
      </c>
      <c r="C324" s="24" t="s">
        <v>274</v>
      </c>
      <c r="D324" s="26">
        <v>800</v>
      </c>
      <c r="E324" s="21">
        <f>1643.7-1643.7</f>
        <v>0</v>
      </c>
    </row>
    <row r="325" spans="1:5" ht="45">
      <c r="A325" s="27" t="s">
        <v>275</v>
      </c>
      <c r="B325" s="24" t="s">
        <v>256</v>
      </c>
      <c r="C325" s="24" t="s">
        <v>276</v>
      </c>
      <c r="D325" s="26"/>
      <c r="E325" s="21">
        <f>SUM(E326)</f>
        <v>1000</v>
      </c>
    </row>
    <row r="326" spans="1:5">
      <c r="A326" s="27" t="s">
        <v>19</v>
      </c>
      <c r="B326" s="24" t="s">
        <v>256</v>
      </c>
      <c r="C326" s="24" t="s">
        <v>276</v>
      </c>
      <c r="D326" s="26">
        <v>800</v>
      </c>
      <c r="E326" s="21">
        <v>1000</v>
      </c>
    </row>
    <row r="327" spans="1:5">
      <c r="A327" s="32" t="s">
        <v>277</v>
      </c>
      <c r="B327" s="33" t="s">
        <v>278</v>
      </c>
      <c r="C327" s="33"/>
      <c r="D327" s="35"/>
      <c r="E327" s="65">
        <f>E328+E341</f>
        <v>219481.69999999998</v>
      </c>
    </row>
    <row r="328" spans="1:5" ht="60">
      <c r="A328" s="23" t="s">
        <v>41</v>
      </c>
      <c r="B328" s="24" t="s">
        <v>278</v>
      </c>
      <c r="C328" s="24" t="s">
        <v>78</v>
      </c>
      <c r="D328" s="26"/>
      <c r="E328" s="21">
        <f>SUM(E329)</f>
        <v>205306.8</v>
      </c>
    </row>
    <row r="329" spans="1:5">
      <c r="A329" s="23" t="s">
        <v>181</v>
      </c>
      <c r="B329" s="24" t="s">
        <v>278</v>
      </c>
      <c r="C329" s="24" t="s">
        <v>182</v>
      </c>
      <c r="D329" s="26"/>
      <c r="E329" s="21">
        <f>SUM(E330)</f>
        <v>205306.8</v>
      </c>
    </row>
    <row r="330" spans="1:5" ht="30">
      <c r="A330" s="23" t="s">
        <v>183</v>
      </c>
      <c r="B330" s="24" t="s">
        <v>278</v>
      </c>
      <c r="C330" s="24" t="s">
        <v>184</v>
      </c>
      <c r="D330" s="26"/>
      <c r="E330" s="21">
        <f>SUM(E331+E333+E335+E337+E339)</f>
        <v>205306.8</v>
      </c>
    </row>
    <row r="331" spans="1:5">
      <c r="A331" s="37" t="s">
        <v>279</v>
      </c>
      <c r="B331" s="24" t="s">
        <v>278</v>
      </c>
      <c r="C331" s="24" t="s">
        <v>280</v>
      </c>
      <c r="D331" s="26"/>
      <c r="E331" s="21">
        <f>SUM(E332)</f>
        <v>46584.3</v>
      </c>
    </row>
    <row r="332" spans="1:5" ht="30">
      <c r="A332" s="11" t="s">
        <v>56</v>
      </c>
      <c r="B332" s="24" t="s">
        <v>278</v>
      </c>
      <c r="C332" s="24" t="s">
        <v>280</v>
      </c>
      <c r="D332" s="26">
        <v>200</v>
      </c>
      <c r="E332" s="21">
        <f>44084.3+2500</f>
        <v>46584.3</v>
      </c>
    </row>
    <row r="333" spans="1:5">
      <c r="A333" s="23" t="s">
        <v>281</v>
      </c>
      <c r="B333" s="24" t="s">
        <v>278</v>
      </c>
      <c r="C333" s="24" t="s">
        <v>282</v>
      </c>
      <c r="D333" s="26"/>
      <c r="E333" s="21">
        <f>SUM(E334)</f>
        <v>14931.600000000002</v>
      </c>
    </row>
    <row r="334" spans="1:5" ht="30">
      <c r="A334" s="11" t="s">
        <v>56</v>
      </c>
      <c r="B334" s="24" t="s">
        <v>278</v>
      </c>
      <c r="C334" s="24" t="s">
        <v>282</v>
      </c>
      <c r="D334" s="26">
        <v>200</v>
      </c>
      <c r="E334" s="21">
        <f>12009.6+4530.8-416-1192.8</f>
        <v>14931.600000000002</v>
      </c>
    </row>
    <row r="335" spans="1:5" ht="90">
      <c r="A335" s="40" t="s">
        <v>283</v>
      </c>
      <c r="B335" s="24" t="s">
        <v>278</v>
      </c>
      <c r="C335" s="24" t="s">
        <v>284</v>
      </c>
      <c r="D335" s="26"/>
      <c r="E335" s="21">
        <f>SUM(E336)</f>
        <v>72373.399999999994</v>
      </c>
    </row>
    <row r="336" spans="1:5">
      <c r="A336" s="27" t="s">
        <v>19</v>
      </c>
      <c r="B336" s="24" t="s">
        <v>278</v>
      </c>
      <c r="C336" s="24" t="s">
        <v>284</v>
      </c>
      <c r="D336" s="26">
        <v>800</v>
      </c>
      <c r="E336" s="21">
        <v>72373.399999999994</v>
      </c>
    </row>
    <row r="337" spans="1:5" ht="45">
      <c r="A337" s="41" t="s">
        <v>589</v>
      </c>
      <c r="B337" s="24" t="s">
        <v>278</v>
      </c>
      <c r="C337" s="24" t="s">
        <v>285</v>
      </c>
      <c r="D337" s="26"/>
      <c r="E337" s="21">
        <f>SUM(E338)</f>
        <v>38750</v>
      </c>
    </row>
    <row r="338" spans="1:5">
      <c r="A338" s="27" t="s">
        <v>19</v>
      </c>
      <c r="B338" s="24" t="s">
        <v>278</v>
      </c>
      <c r="C338" s="24" t="s">
        <v>285</v>
      </c>
      <c r="D338" s="26">
        <v>800</v>
      </c>
      <c r="E338" s="21">
        <v>38750</v>
      </c>
    </row>
    <row r="339" spans="1:5" ht="45">
      <c r="A339" s="23" t="s">
        <v>286</v>
      </c>
      <c r="B339" s="24" t="s">
        <v>278</v>
      </c>
      <c r="C339" s="24" t="s">
        <v>287</v>
      </c>
      <c r="D339" s="26"/>
      <c r="E339" s="21">
        <f>SUM(E340)</f>
        <v>32667.5</v>
      </c>
    </row>
    <row r="340" spans="1:5">
      <c r="A340" s="27" t="s">
        <v>19</v>
      </c>
      <c r="B340" s="24" t="s">
        <v>278</v>
      </c>
      <c r="C340" s="24" t="s">
        <v>287</v>
      </c>
      <c r="D340" s="26">
        <v>800</v>
      </c>
      <c r="E340" s="21">
        <f>29067.5+3600</f>
        <v>32667.5</v>
      </c>
    </row>
    <row r="341" spans="1:5" ht="45">
      <c r="A341" s="23" t="s">
        <v>100</v>
      </c>
      <c r="B341" s="24" t="s">
        <v>278</v>
      </c>
      <c r="C341" s="24" t="s">
        <v>101</v>
      </c>
      <c r="D341" s="26"/>
      <c r="E341" s="21">
        <f>SUM(E342)</f>
        <v>14174.9</v>
      </c>
    </row>
    <row r="342" spans="1:5" ht="30">
      <c r="A342" s="23" t="s">
        <v>130</v>
      </c>
      <c r="B342" s="24" t="s">
        <v>278</v>
      </c>
      <c r="C342" s="24" t="s">
        <v>131</v>
      </c>
      <c r="D342" s="26"/>
      <c r="E342" s="21">
        <f>SUM(E343)</f>
        <v>14174.9</v>
      </c>
    </row>
    <row r="343" spans="1:5" ht="30">
      <c r="A343" s="23" t="s">
        <v>132</v>
      </c>
      <c r="B343" s="24" t="s">
        <v>278</v>
      </c>
      <c r="C343" s="24" t="s">
        <v>133</v>
      </c>
      <c r="D343" s="26"/>
      <c r="E343" s="21">
        <f>SUM(E344)</f>
        <v>14174.9</v>
      </c>
    </row>
    <row r="344" spans="1:5" ht="45">
      <c r="A344" s="27" t="s">
        <v>288</v>
      </c>
      <c r="B344" s="24" t="s">
        <v>278</v>
      </c>
      <c r="C344" s="24" t="s">
        <v>289</v>
      </c>
      <c r="D344" s="26"/>
      <c r="E344" s="21">
        <f>SUM(E345)</f>
        <v>14174.9</v>
      </c>
    </row>
    <row r="345" spans="1:5">
      <c r="A345" s="27" t="s">
        <v>19</v>
      </c>
      <c r="B345" s="24" t="s">
        <v>278</v>
      </c>
      <c r="C345" s="24" t="s">
        <v>289</v>
      </c>
      <c r="D345" s="26">
        <v>800</v>
      </c>
      <c r="E345" s="21">
        <f>12931.3+1241.9+1.7</f>
        <v>14174.9</v>
      </c>
    </row>
    <row r="346" spans="1:5">
      <c r="A346" s="32" t="s">
        <v>290</v>
      </c>
      <c r="B346" s="33" t="s">
        <v>291</v>
      </c>
      <c r="C346" s="33"/>
      <c r="D346" s="35"/>
      <c r="E346" s="65">
        <f>E347+E354</f>
        <v>95131.8</v>
      </c>
    </row>
    <row r="347" spans="1:5" ht="60">
      <c r="A347" s="11" t="s">
        <v>292</v>
      </c>
      <c r="B347" s="12" t="s">
        <v>291</v>
      </c>
      <c r="C347" s="13" t="s">
        <v>78</v>
      </c>
      <c r="D347" s="16"/>
      <c r="E347" s="21">
        <f>SUM(E348)</f>
        <v>32215.200000000001</v>
      </c>
    </row>
    <row r="348" spans="1:5" ht="75">
      <c r="A348" s="11" t="s">
        <v>293</v>
      </c>
      <c r="B348" s="12" t="s">
        <v>291</v>
      </c>
      <c r="C348" s="13" t="s">
        <v>294</v>
      </c>
      <c r="D348" s="16"/>
      <c r="E348" s="21">
        <f>SUM(E349)</f>
        <v>32215.200000000001</v>
      </c>
    </row>
    <row r="349" spans="1:5" ht="30">
      <c r="A349" s="11" t="s">
        <v>295</v>
      </c>
      <c r="B349" s="12" t="s">
        <v>291</v>
      </c>
      <c r="C349" s="13" t="s">
        <v>296</v>
      </c>
      <c r="D349" s="16"/>
      <c r="E349" s="21">
        <f>SUM(E350)</f>
        <v>32215.200000000001</v>
      </c>
    </row>
    <row r="350" spans="1:5" ht="30">
      <c r="A350" s="20" t="s">
        <v>23</v>
      </c>
      <c r="B350" s="12" t="s">
        <v>291</v>
      </c>
      <c r="C350" s="13" t="s">
        <v>297</v>
      </c>
      <c r="D350" s="16"/>
      <c r="E350" s="21">
        <f>SUM(E351:E353)</f>
        <v>32215.200000000001</v>
      </c>
    </row>
    <row r="351" spans="1:5" ht="60">
      <c r="A351" s="11" t="s">
        <v>11</v>
      </c>
      <c r="B351" s="12" t="s">
        <v>291</v>
      </c>
      <c r="C351" s="13" t="s">
        <v>297</v>
      </c>
      <c r="D351" s="16">
        <v>100</v>
      </c>
      <c r="E351" s="21">
        <f>30360.4+120</f>
        <v>30480.400000000001</v>
      </c>
    </row>
    <row r="352" spans="1:5" ht="30">
      <c r="A352" s="11" t="s">
        <v>56</v>
      </c>
      <c r="B352" s="12" t="s">
        <v>291</v>
      </c>
      <c r="C352" s="13" t="s">
        <v>297</v>
      </c>
      <c r="D352" s="16">
        <v>200</v>
      </c>
      <c r="E352" s="21">
        <v>1692.3</v>
      </c>
    </row>
    <row r="353" spans="1:5">
      <c r="A353" s="18" t="s">
        <v>19</v>
      </c>
      <c r="B353" s="12" t="s">
        <v>291</v>
      </c>
      <c r="C353" s="13" t="s">
        <v>297</v>
      </c>
      <c r="D353" s="16">
        <v>800</v>
      </c>
      <c r="E353" s="21">
        <v>42.5</v>
      </c>
    </row>
    <row r="354" spans="1:5" ht="60">
      <c r="A354" s="23" t="s">
        <v>298</v>
      </c>
      <c r="B354" s="24" t="s">
        <v>291</v>
      </c>
      <c r="C354" s="24" t="s">
        <v>189</v>
      </c>
      <c r="D354" s="26"/>
      <c r="E354" s="21">
        <f>SUM(E355)</f>
        <v>62916.600000000006</v>
      </c>
    </row>
    <row r="355" spans="1:5" ht="45">
      <c r="A355" s="23" t="s">
        <v>299</v>
      </c>
      <c r="B355" s="24" t="s">
        <v>291</v>
      </c>
      <c r="C355" s="24" t="s">
        <v>300</v>
      </c>
      <c r="D355" s="26"/>
      <c r="E355" s="21">
        <f>SUM(E356)</f>
        <v>62916.600000000006</v>
      </c>
    </row>
    <row r="356" spans="1:5" ht="30">
      <c r="A356" s="27" t="s">
        <v>40</v>
      </c>
      <c r="B356" s="24" t="s">
        <v>291</v>
      </c>
      <c r="C356" s="24" t="s">
        <v>301</v>
      </c>
      <c r="D356" s="26"/>
      <c r="E356" s="21">
        <f>SUM(E357:E359)</f>
        <v>62916.600000000006</v>
      </c>
    </row>
    <row r="357" spans="1:5" ht="60">
      <c r="A357" s="27" t="s">
        <v>11</v>
      </c>
      <c r="B357" s="24" t="s">
        <v>291</v>
      </c>
      <c r="C357" s="24" t="s">
        <v>301</v>
      </c>
      <c r="D357" s="26">
        <v>100</v>
      </c>
      <c r="E357" s="21">
        <v>34719</v>
      </c>
    </row>
    <row r="358" spans="1:5" ht="30">
      <c r="A358" s="11" t="s">
        <v>56</v>
      </c>
      <c r="B358" s="24" t="s">
        <v>291</v>
      </c>
      <c r="C358" s="24" t="s">
        <v>301</v>
      </c>
      <c r="D358" s="26">
        <v>200</v>
      </c>
      <c r="E358" s="21">
        <v>2339.4</v>
      </c>
    </row>
    <row r="359" spans="1:5">
      <c r="A359" s="18" t="s">
        <v>19</v>
      </c>
      <c r="B359" s="24" t="s">
        <v>291</v>
      </c>
      <c r="C359" s="24" t="s">
        <v>301</v>
      </c>
      <c r="D359" s="26">
        <v>800</v>
      </c>
      <c r="E359" s="21">
        <v>25858.2</v>
      </c>
    </row>
    <row r="360" spans="1:5">
      <c r="A360" s="4" t="s">
        <v>302</v>
      </c>
      <c r="B360" s="5" t="s">
        <v>303</v>
      </c>
      <c r="C360" s="6"/>
      <c r="D360" s="7"/>
      <c r="E360" s="67">
        <f>SUM(E361+E382+E417+E439)</f>
        <v>2072541.7000000002</v>
      </c>
    </row>
    <row r="361" spans="1:5">
      <c r="A361" s="4" t="s">
        <v>304</v>
      </c>
      <c r="B361" s="5" t="s">
        <v>305</v>
      </c>
      <c r="C361" s="6"/>
      <c r="D361" s="7"/>
      <c r="E361" s="67">
        <f>SUM(E362)</f>
        <v>817506</v>
      </c>
    </row>
    <row r="362" spans="1:5" ht="30">
      <c r="A362" s="11" t="s">
        <v>306</v>
      </c>
      <c r="B362" s="12" t="s">
        <v>305</v>
      </c>
      <c r="C362" s="13" t="s">
        <v>307</v>
      </c>
      <c r="D362" s="16"/>
      <c r="E362" s="68">
        <f>SUM(E363+E376)</f>
        <v>817506</v>
      </c>
    </row>
    <row r="363" spans="1:5" ht="30">
      <c r="A363" s="17" t="s">
        <v>308</v>
      </c>
      <c r="B363" s="12" t="s">
        <v>305</v>
      </c>
      <c r="C363" s="13" t="s">
        <v>309</v>
      </c>
      <c r="D363" s="16"/>
      <c r="E363" s="68">
        <f>SUM(E364+E369)</f>
        <v>816963</v>
      </c>
    </row>
    <row r="364" spans="1:5" ht="45">
      <c r="A364" s="17" t="s">
        <v>310</v>
      </c>
      <c r="B364" s="12" t="s">
        <v>305</v>
      </c>
      <c r="C364" s="13" t="s">
        <v>311</v>
      </c>
      <c r="D364" s="16"/>
      <c r="E364" s="68">
        <f>SUM(E365+E367)</f>
        <v>686655.5</v>
      </c>
    </row>
    <row r="365" spans="1:5" ht="30">
      <c r="A365" s="17" t="s">
        <v>32</v>
      </c>
      <c r="B365" s="12" t="s">
        <v>305</v>
      </c>
      <c r="C365" s="13" t="s">
        <v>312</v>
      </c>
      <c r="D365" s="16"/>
      <c r="E365" s="68">
        <f>SUM(E366)</f>
        <v>323464.80000000005</v>
      </c>
    </row>
    <row r="366" spans="1:5" ht="30" customHeight="1">
      <c r="A366" s="11" t="s">
        <v>46</v>
      </c>
      <c r="B366" s="12" t="s">
        <v>305</v>
      </c>
      <c r="C366" s="13" t="s">
        <v>312</v>
      </c>
      <c r="D366" s="16">
        <v>600</v>
      </c>
      <c r="E366" s="68">
        <f>339732.4-14626-1641.6</f>
        <v>323464.80000000005</v>
      </c>
    </row>
    <row r="367" spans="1:5" ht="90">
      <c r="A367" s="17" t="s">
        <v>313</v>
      </c>
      <c r="B367" s="12" t="s">
        <v>305</v>
      </c>
      <c r="C367" s="13" t="s">
        <v>314</v>
      </c>
      <c r="D367" s="16"/>
      <c r="E367" s="68">
        <f>E368</f>
        <v>363190.7</v>
      </c>
    </row>
    <row r="368" spans="1:5" ht="30">
      <c r="A368" s="11" t="s">
        <v>46</v>
      </c>
      <c r="B368" s="12" t="s">
        <v>305</v>
      </c>
      <c r="C368" s="13" t="s">
        <v>314</v>
      </c>
      <c r="D368" s="12" t="s">
        <v>315</v>
      </c>
      <c r="E368" s="68">
        <v>363190.7</v>
      </c>
    </row>
    <row r="369" spans="1:5" ht="30">
      <c r="A369" s="11" t="s">
        <v>316</v>
      </c>
      <c r="B369" s="13" t="s">
        <v>305</v>
      </c>
      <c r="C369" s="13" t="s">
        <v>317</v>
      </c>
      <c r="D369" s="13"/>
      <c r="E369" s="69">
        <f>E372+E370+E374</f>
        <v>130307.5</v>
      </c>
    </row>
    <row r="370" spans="1:5" ht="30">
      <c r="A370" s="52" t="s">
        <v>538</v>
      </c>
      <c r="B370" s="13" t="s">
        <v>305</v>
      </c>
      <c r="C370" s="13" t="s">
        <v>539</v>
      </c>
      <c r="D370" s="13"/>
      <c r="E370" s="69">
        <f>E371</f>
        <v>4746.5</v>
      </c>
    </row>
    <row r="371" spans="1:5" ht="30">
      <c r="A371" s="15" t="s">
        <v>46</v>
      </c>
      <c r="B371" s="13" t="s">
        <v>305</v>
      </c>
      <c r="C371" s="13" t="s">
        <v>539</v>
      </c>
      <c r="D371" s="13" t="s">
        <v>315</v>
      </c>
      <c r="E371" s="69">
        <f>2880+1866.5</f>
        <v>4746.5</v>
      </c>
    </row>
    <row r="372" spans="1:5">
      <c r="A372" s="11" t="s">
        <v>318</v>
      </c>
      <c r="B372" s="13" t="s">
        <v>305</v>
      </c>
      <c r="C372" s="47" t="s">
        <v>319</v>
      </c>
      <c r="D372" s="64"/>
      <c r="E372" s="69">
        <f>E373</f>
        <v>49993.7</v>
      </c>
    </row>
    <row r="373" spans="1:5" ht="30">
      <c r="A373" s="70" t="s">
        <v>140</v>
      </c>
      <c r="B373" s="13" t="s">
        <v>305</v>
      </c>
      <c r="C373" s="47" t="s">
        <v>319</v>
      </c>
      <c r="D373" s="64">
        <v>400</v>
      </c>
      <c r="E373" s="69">
        <v>49993.7</v>
      </c>
    </row>
    <row r="374" spans="1:5" ht="60">
      <c r="A374" s="93" t="s">
        <v>540</v>
      </c>
      <c r="B374" s="13" t="s">
        <v>305</v>
      </c>
      <c r="C374" s="47" t="s">
        <v>541</v>
      </c>
      <c r="D374" s="64"/>
      <c r="E374" s="69">
        <f>E375</f>
        <v>75567.3</v>
      </c>
    </row>
    <row r="375" spans="1:5" ht="30">
      <c r="A375" s="93" t="s">
        <v>140</v>
      </c>
      <c r="B375" s="13" t="s">
        <v>305</v>
      </c>
      <c r="C375" s="47" t="s">
        <v>541</v>
      </c>
      <c r="D375" s="64">
        <v>400</v>
      </c>
      <c r="E375" s="69">
        <v>75567.3</v>
      </c>
    </row>
    <row r="376" spans="1:5" ht="45">
      <c r="A376" s="71" t="s">
        <v>320</v>
      </c>
      <c r="B376" s="73" t="s">
        <v>305</v>
      </c>
      <c r="C376" s="72" t="s">
        <v>321</v>
      </c>
      <c r="D376" s="73"/>
      <c r="E376" s="69">
        <f>E377</f>
        <v>543</v>
      </c>
    </row>
    <row r="377" spans="1:5" ht="30">
      <c r="A377" s="70" t="s">
        <v>322</v>
      </c>
      <c r="B377" s="73" t="s">
        <v>305</v>
      </c>
      <c r="C377" s="72" t="s">
        <v>323</v>
      </c>
      <c r="D377" s="73"/>
      <c r="E377" s="69">
        <f>E380+E378</f>
        <v>543</v>
      </c>
    </row>
    <row r="378" spans="1:5" ht="30">
      <c r="A378" s="91" t="s">
        <v>498</v>
      </c>
      <c r="B378" s="72" t="s">
        <v>305</v>
      </c>
      <c r="C378" s="72" t="s">
        <v>542</v>
      </c>
      <c r="D378" s="73"/>
      <c r="E378" s="69">
        <f>E379</f>
        <v>113.7</v>
      </c>
    </row>
    <row r="379" spans="1:5" ht="30">
      <c r="A379" s="15" t="s">
        <v>46</v>
      </c>
      <c r="B379" s="72" t="s">
        <v>305</v>
      </c>
      <c r="C379" s="72" t="s">
        <v>542</v>
      </c>
      <c r="D379" s="73">
        <v>600</v>
      </c>
      <c r="E379" s="69">
        <v>113.7</v>
      </c>
    </row>
    <row r="380" spans="1:5" ht="30">
      <c r="A380" s="74" t="s">
        <v>324</v>
      </c>
      <c r="B380" s="73" t="s">
        <v>305</v>
      </c>
      <c r="C380" s="72" t="s">
        <v>325</v>
      </c>
      <c r="D380" s="73"/>
      <c r="E380" s="69">
        <f>E381</f>
        <v>429.3</v>
      </c>
    </row>
    <row r="381" spans="1:5" ht="30">
      <c r="A381" s="15" t="s">
        <v>46</v>
      </c>
      <c r="B381" s="73" t="s">
        <v>305</v>
      </c>
      <c r="C381" s="72" t="s">
        <v>325</v>
      </c>
      <c r="D381" s="73">
        <v>600</v>
      </c>
      <c r="E381" s="69">
        <v>429.3</v>
      </c>
    </row>
    <row r="382" spans="1:5">
      <c r="A382" s="4" t="s">
        <v>326</v>
      </c>
      <c r="B382" s="6" t="s">
        <v>327</v>
      </c>
      <c r="C382" s="6"/>
      <c r="D382" s="75"/>
      <c r="E382" s="76">
        <f>SUM(E383)+E410</f>
        <v>1157338.5</v>
      </c>
    </row>
    <row r="383" spans="1:5" ht="30">
      <c r="A383" s="11" t="s">
        <v>306</v>
      </c>
      <c r="B383" s="12" t="s">
        <v>327</v>
      </c>
      <c r="C383" s="13" t="s">
        <v>307</v>
      </c>
      <c r="D383" s="16"/>
      <c r="E383" s="68">
        <f>SUM(E384+E403)</f>
        <v>1098589.3999999999</v>
      </c>
    </row>
    <row r="384" spans="1:5" ht="30">
      <c r="A384" s="17" t="s">
        <v>308</v>
      </c>
      <c r="B384" s="12" t="s">
        <v>327</v>
      </c>
      <c r="C384" s="13" t="s">
        <v>309</v>
      </c>
      <c r="D384" s="16"/>
      <c r="E384" s="68">
        <f>E385+E396</f>
        <v>1096903.8999999999</v>
      </c>
    </row>
    <row r="385" spans="1:5" ht="45">
      <c r="A385" s="20" t="s">
        <v>310</v>
      </c>
      <c r="B385" s="12" t="s">
        <v>327</v>
      </c>
      <c r="C385" s="13" t="s">
        <v>311</v>
      </c>
      <c r="D385" s="16"/>
      <c r="E385" s="68">
        <f>E386+E388+E390+E392+E394</f>
        <v>1016854.2</v>
      </c>
    </row>
    <row r="386" spans="1:5" ht="30">
      <c r="A386" s="20" t="s">
        <v>32</v>
      </c>
      <c r="B386" s="12" t="s">
        <v>327</v>
      </c>
      <c r="C386" s="13" t="s">
        <v>312</v>
      </c>
      <c r="D386" s="16"/>
      <c r="E386" s="68">
        <f>E387</f>
        <v>368744.39999999997</v>
      </c>
    </row>
    <row r="387" spans="1:5" ht="30">
      <c r="A387" s="11" t="s">
        <v>46</v>
      </c>
      <c r="B387" s="13" t="s">
        <v>327</v>
      </c>
      <c r="C387" s="13" t="s">
        <v>312</v>
      </c>
      <c r="D387" s="64">
        <v>600</v>
      </c>
      <c r="E387" s="69">
        <f>366523.8+3460.8-1124.9-115.3</f>
        <v>368744.39999999997</v>
      </c>
    </row>
    <row r="388" spans="1:5" ht="45">
      <c r="A388" s="77" t="s">
        <v>328</v>
      </c>
      <c r="B388" s="13" t="s">
        <v>327</v>
      </c>
      <c r="C388" s="24" t="s">
        <v>329</v>
      </c>
      <c r="D388" s="78"/>
      <c r="E388" s="69">
        <v>8305.1</v>
      </c>
    </row>
    <row r="389" spans="1:5" ht="30">
      <c r="A389" s="15" t="s">
        <v>46</v>
      </c>
      <c r="B389" s="13" t="s">
        <v>327</v>
      </c>
      <c r="C389" s="24" t="s">
        <v>329</v>
      </c>
      <c r="D389" s="79">
        <v>600</v>
      </c>
      <c r="E389" s="69">
        <v>8305.1</v>
      </c>
    </row>
    <row r="390" spans="1:5" ht="30" customHeight="1">
      <c r="A390" s="77" t="s">
        <v>330</v>
      </c>
      <c r="B390" s="13" t="s">
        <v>327</v>
      </c>
      <c r="C390" s="24" t="s">
        <v>331</v>
      </c>
      <c r="D390" s="78"/>
      <c r="E390" s="69">
        <v>480</v>
      </c>
    </row>
    <row r="391" spans="1:5" ht="30">
      <c r="A391" s="15" t="s">
        <v>46</v>
      </c>
      <c r="B391" s="13" t="s">
        <v>327</v>
      </c>
      <c r="C391" s="24" t="s">
        <v>331</v>
      </c>
      <c r="D391" s="79">
        <v>600</v>
      </c>
      <c r="E391" s="69">
        <v>480</v>
      </c>
    </row>
    <row r="392" spans="1:5" ht="45">
      <c r="A392" s="77" t="s">
        <v>332</v>
      </c>
      <c r="B392" s="13" t="s">
        <v>327</v>
      </c>
      <c r="C392" s="24" t="s">
        <v>333</v>
      </c>
      <c r="D392" s="78"/>
      <c r="E392" s="69">
        <v>8495.2999999999993</v>
      </c>
    </row>
    <row r="393" spans="1:5" ht="30">
      <c r="A393" s="15" t="s">
        <v>46</v>
      </c>
      <c r="B393" s="13" t="s">
        <v>327</v>
      </c>
      <c r="C393" s="24" t="s">
        <v>333</v>
      </c>
      <c r="D393" s="79">
        <v>600</v>
      </c>
      <c r="E393" s="69">
        <v>8495.2999999999993</v>
      </c>
    </row>
    <row r="394" spans="1:5" ht="120">
      <c r="A394" s="11" t="s">
        <v>334</v>
      </c>
      <c r="B394" s="12" t="s">
        <v>327</v>
      </c>
      <c r="C394" s="13" t="s">
        <v>335</v>
      </c>
      <c r="D394" s="13"/>
      <c r="E394" s="68">
        <v>630829.4</v>
      </c>
    </row>
    <row r="395" spans="1:5" ht="30">
      <c r="A395" s="11" t="s">
        <v>46</v>
      </c>
      <c r="B395" s="13" t="s">
        <v>327</v>
      </c>
      <c r="C395" s="13" t="s">
        <v>335</v>
      </c>
      <c r="D395" s="13" t="s">
        <v>315</v>
      </c>
      <c r="E395" s="69">
        <v>630829.4</v>
      </c>
    </row>
    <row r="396" spans="1:5" ht="30">
      <c r="A396" s="15" t="s">
        <v>316</v>
      </c>
      <c r="B396" s="13" t="s">
        <v>327</v>
      </c>
      <c r="C396" s="13" t="s">
        <v>543</v>
      </c>
      <c r="D396" s="13"/>
      <c r="E396" s="69">
        <f>E397+E399+E401</f>
        <v>80049.7</v>
      </c>
    </row>
    <row r="397" spans="1:5" ht="30">
      <c r="A397" s="52" t="s">
        <v>538</v>
      </c>
      <c r="B397" s="13" t="s">
        <v>327</v>
      </c>
      <c r="C397" s="13" t="s">
        <v>539</v>
      </c>
      <c r="D397" s="13"/>
      <c r="E397" s="69">
        <f>E398</f>
        <v>43749.7</v>
      </c>
    </row>
    <row r="398" spans="1:5" ht="30">
      <c r="A398" s="15" t="s">
        <v>46</v>
      </c>
      <c r="B398" s="13" t="s">
        <v>327</v>
      </c>
      <c r="C398" s="13" t="s">
        <v>539</v>
      </c>
      <c r="D398" s="13" t="s">
        <v>315</v>
      </c>
      <c r="E398" s="69">
        <f>10792.6+2790+228.1+22500+7439</f>
        <v>43749.7</v>
      </c>
    </row>
    <row r="399" spans="1:5">
      <c r="A399" s="15" t="s">
        <v>318</v>
      </c>
      <c r="B399" s="13" t="s">
        <v>327</v>
      </c>
      <c r="C399" s="47" t="s">
        <v>319</v>
      </c>
      <c r="D399" s="13"/>
      <c r="E399" s="69">
        <f>E400</f>
        <v>0</v>
      </c>
    </row>
    <row r="400" spans="1:5" ht="30">
      <c r="A400" s="93" t="s">
        <v>140</v>
      </c>
      <c r="B400" s="13" t="s">
        <v>327</v>
      </c>
      <c r="C400" s="47" t="s">
        <v>319</v>
      </c>
      <c r="D400" s="64">
        <v>400</v>
      </c>
      <c r="E400" s="21">
        <f>8636.4-8636.4</f>
        <v>0</v>
      </c>
    </row>
    <row r="401" spans="1:5" ht="30">
      <c r="A401" s="93" t="s">
        <v>558</v>
      </c>
      <c r="B401" s="13" t="s">
        <v>327</v>
      </c>
      <c r="C401" s="47" t="s">
        <v>559</v>
      </c>
      <c r="D401" s="64"/>
      <c r="E401" s="21">
        <f>E402</f>
        <v>36300</v>
      </c>
    </row>
    <row r="402" spans="1:5" ht="30">
      <c r="A402" s="93" t="s">
        <v>140</v>
      </c>
      <c r="B402" s="13" t="s">
        <v>327</v>
      </c>
      <c r="C402" s="47" t="s">
        <v>559</v>
      </c>
      <c r="D402" s="64">
        <v>400</v>
      </c>
      <c r="E402" s="21">
        <v>36300</v>
      </c>
    </row>
    <row r="403" spans="1:5" ht="45">
      <c r="A403" s="80" t="s">
        <v>320</v>
      </c>
      <c r="B403" s="24" t="s">
        <v>327</v>
      </c>
      <c r="C403" s="24" t="s">
        <v>321</v>
      </c>
      <c r="D403" s="79"/>
      <c r="E403" s="43">
        <f>E404</f>
        <v>1685.5</v>
      </c>
    </row>
    <row r="404" spans="1:5" ht="30">
      <c r="A404" s="37" t="s">
        <v>322</v>
      </c>
      <c r="B404" s="24" t="s">
        <v>327</v>
      </c>
      <c r="C404" s="24" t="s">
        <v>323</v>
      </c>
      <c r="D404" s="79"/>
      <c r="E404" s="43">
        <f>E408+E405</f>
        <v>1685.5</v>
      </c>
    </row>
    <row r="405" spans="1:5" ht="30">
      <c r="A405" s="87" t="s">
        <v>498</v>
      </c>
      <c r="B405" s="24" t="s">
        <v>327</v>
      </c>
      <c r="C405" s="24" t="s">
        <v>499</v>
      </c>
      <c r="D405" s="79"/>
      <c r="E405" s="43">
        <f>E407+E406</f>
        <v>584.4</v>
      </c>
    </row>
    <row r="406" spans="1:5">
      <c r="A406" s="15" t="s">
        <v>37</v>
      </c>
      <c r="B406" s="24" t="s">
        <v>327</v>
      </c>
      <c r="C406" s="24" t="s">
        <v>499</v>
      </c>
      <c r="D406" s="79">
        <v>300</v>
      </c>
      <c r="E406" s="43">
        <v>19.5</v>
      </c>
    </row>
    <row r="407" spans="1:5" ht="30">
      <c r="A407" s="11" t="s">
        <v>46</v>
      </c>
      <c r="B407" s="24" t="s">
        <v>327</v>
      </c>
      <c r="C407" s="24" t="s">
        <v>499</v>
      </c>
      <c r="D407" s="79">
        <v>600</v>
      </c>
      <c r="E407" s="43">
        <f>325.5+258.9-19.5</f>
        <v>564.9</v>
      </c>
    </row>
    <row r="408" spans="1:5" ht="30">
      <c r="A408" s="23" t="s">
        <v>324</v>
      </c>
      <c r="B408" s="24" t="s">
        <v>327</v>
      </c>
      <c r="C408" s="24" t="s">
        <v>325</v>
      </c>
      <c r="D408" s="79"/>
      <c r="E408" s="43">
        <f>E409</f>
        <v>1101.0999999999999</v>
      </c>
    </row>
    <row r="409" spans="1:5" ht="30">
      <c r="A409" s="15" t="s">
        <v>46</v>
      </c>
      <c r="B409" s="24" t="s">
        <v>327</v>
      </c>
      <c r="C409" s="24" t="s">
        <v>325</v>
      </c>
      <c r="D409" s="79">
        <v>600</v>
      </c>
      <c r="E409" s="43">
        <v>1101.0999999999999</v>
      </c>
    </row>
    <row r="410" spans="1:5" ht="30">
      <c r="A410" s="18" t="s">
        <v>336</v>
      </c>
      <c r="B410" s="12" t="s">
        <v>327</v>
      </c>
      <c r="C410" s="88" t="s">
        <v>337</v>
      </c>
      <c r="D410" s="13"/>
      <c r="E410" s="21">
        <f>E411</f>
        <v>58749.1</v>
      </c>
    </row>
    <row r="411" spans="1:5" ht="30">
      <c r="A411" s="11" t="s">
        <v>338</v>
      </c>
      <c r="B411" s="12" t="s">
        <v>327</v>
      </c>
      <c r="C411" s="13" t="s">
        <v>339</v>
      </c>
      <c r="D411" s="13"/>
      <c r="E411" s="21">
        <f>E412</f>
        <v>58749.1</v>
      </c>
    </row>
    <row r="412" spans="1:5" ht="30">
      <c r="A412" s="11" t="s">
        <v>340</v>
      </c>
      <c r="B412" s="12" t="s">
        <v>327</v>
      </c>
      <c r="C412" s="24" t="s">
        <v>341</v>
      </c>
      <c r="D412" s="13"/>
      <c r="E412" s="21">
        <f>E415+E413</f>
        <v>58749.1</v>
      </c>
    </row>
    <row r="413" spans="1:5" ht="30">
      <c r="A413" s="52" t="s">
        <v>549</v>
      </c>
      <c r="B413" s="12" t="s">
        <v>327</v>
      </c>
      <c r="C413" s="13" t="s">
        <v>544</v>
      </c>
      <c r="D413" s="13"/>
      <c r="E413" s="21">
        <f>E414</f>
        <v>1500</v>
      </c>
    </row>
    <row r="414" spans="1:5" ht="30">
      <c r="A414" s="15" t="s">
        <v>46</v>
      </c>
      <c r="B414" s="12" t="s">
        <v>327</v>
      </c>
      <c r="C414" s="13" t="s">
        <v>544</v>
      </c>
      <c r="D414" s="13" t="s">
        <v>315</v>
      </c>
      <c r="E414" s="21">
        <v>1500</v>
      </c>
    </row>
    <row r="415" spans="1:5" ht="30">
      <c r="A415" s="17" t="s">
        <v>32</v>
      </c>
      <c r="B415" s="12" t="s">
        <v>327</v>
      </c>
      <c r="C415" s="13" t="s">
        <v>342</v>
      </c>
      <c r="D415" s="13"/>
      <c r="E415" s="21">
        <f>E416</f>
        <v>57249.1</v>
      </c>
    </row>
    <row r="416" spans="1:5" ht="30">
      <c r="A416" s="11" t="s">
        <v>46</v>
      </c>
      <c r="B416" s="12" t="s">
        <v>327</v>
      </c>
      <c r="C416" s="13" t="s">
        <v>342</v>
      </c>
      <c r="D416" s="13" t="s">
        <v>315</v>
      </c>
      <c r="E416" s="21">
        <v>57249.1</v>
      </c>
    </row>
    <row r="417" spans="1:5">
      <c r="A417" s="4" t="s">
        <v>343</v>
      </c>
      <c r="B417" s="5" t="s">
        <v>344</v>
      </c>
      <c r="C417" s="6"/>
      <c r="D417" s="5"/>
      <c r="E417" s="65">
        <f>E418+E430</f>
        <v>25988.6</v>
      </c>
    </row>
    <row r="418" spans="1:5" ht="30">
      <c r="A418" s="11" t="s">
        <v>306</v>
      </c>
      <c r="B418" s="12" t="s">
        <v>344</v>
      </c>
      <c r="C418" s="13" t="s">
        <v>307</v>
      </c>
      <c r="D418" s="16"/>
      <c r="E418" s="68">
        <f>SUM(E419)</f>
        <v>14291.6</v>
      </c>
    </row>
    <row r="419" spans="1:5">
      <c r="A419" s="20" t="s">
        <v>345</v>
      </c>
      <c r="B419" s="13" t="s">
        <v>344</v>
      </c>
      <c r="C419" s="13" t="s">
        <v>346</v>
      </c>
      <c r="D419" s="64"/>
      <c r="E419" s="69">
        <f>SUM(E420)</f>
        <v>14291.6</v>
      </c>
    </row>
    <row r="420" spans="1:5" ht="30">
      <c r="A420" s="37" t="s">
        <v>347</v>
      </c>
      <c r="B420" s="24" t="s">
        <v>344</v>
      </c>
      <c r="C420" s="24" t="s">
        <v>348</v>
      </c>
      <c r="D420" s="64"/>
      <c r="E420" s="69">
        <f>SUM(E421+E423+E426)</f>
        <v>14291.6</v>
      </c>
    </row>
    <row r="421" spans="1:5" ht="30">
      <c r="A421" s="20" t="s">
        <v>349</v>
      </c>
      <c r="B421" s="13" t="s">
        <v>344</v>
      </c>
      <c r="C421" s="13" t="s">
        <v>350</v>
      </c>
      <c r="D421" s="64"/>
      <c r="E421" s="69">
        <v>1000</v>
      </c>
    </row>
    <row r="422" spans="1:5" ht="30">
      <c r="A422" s="11" t="s">
        <v>46</v>
      </c>
      <c r="B422" s="12" t="s">
        <v>344</v>
      </c>
      <c r="C422" s="13" t="s">
        <v>350</v>
      </c>
      <c r="D422" s="16">
        <v>600</v>
      </c>
      <c r="E422" s="68">
        <v>1000</v>
      </c>
    </row>
    <row r="423" spans="1:5" ht="30">
      <c r="A423" s="11" t="s">
        <v>351</v>
      </c>
      <c r="B423" s="12" t="s">
        <v>344</v>
      </c>
      <c r="C423" s="13" t="s">
        <v>352</v>
      </c>
      <c r="D423" s="16"/>
      <c r="E423" s="68">
        <f>E424+E425</f>
        <v>5972.5</v>
      </c>
    </row>
    <row r="424" spans="1:5">
      <c r="A424" s="11"/>
      <c r="B424" s="12" t="s">
        <v>344</v>
      </c>
      <c r="C424" s="13" t="s">
        <v>352</v>
      </c>
      <c r="D424" s="16">
        <v>300</v>
      </c>
      <c r="E424" s="68">
        <v>1272.5</v>
      </c>
    </row>
    <row r="425" spans="1:5" ht="30">
      <c r="A425" s="11" t="s">
        <v>46</v>
      </c>
      <c r="B425" s="12" t="s">
        <v>344</v>
      </c>
      <c r="C425" s="13" t="s">
        <v>352</v>
      </c>
      <c r="D425" s="16">
        <v>600</v>
      </c>
      <c r="E425" s="68">
        <f>5000-300</f>
        <v>4700</v>
      </c>
    </row>
    <row r="426" spans="1:5" ht="75">
      <c r="A426" s="11" t="s">
        <v>353</v>
      </c>
      <c r="B426" s="12" t="s">
        <v>344</v>
      </c>
      <c r="C426" s="47" t="s">
        <v>354</v>
      </c>
      <c r="D426" s="16"/>
      <c r="E426" s="68">
        <f>SUM(E427:E429)</f>
        <v>7319.1</v>
      </c>
    </row>
    <row r="427" spans="1:5" ht="30">
      <c r="A427" s="11" t="s">
        <v>56</v>
      </c>
      <c r="B427" s="12" t="s">
        <v>344</v>
      </c>
      <c r="C427" s="47" t="s">
        <v>354</v>
      </c>
      <c r="D427" s="16">
        <v>200</v>
      </c>
      <c r="E427" s="68">
        <v>30</v>
      </c>
    </row>
    <row r="428" spans="1:5">
      <c r="A428" s="11" t="s">
        <v>37</v>
      </c>
      <c r="B428" s="12" t="s">
        <v>344</v>
      </c>
      <c r="C428" s="47" t="s">
        <v>354</v>
      </c>
      <c r="D428" s="16">
        <v>300</v>
      </c>
      <c r="E428" s="68">
        <f>3600-2000</f>
        <v>1600</v>
      </c>
    </row>
    <row r="429" spans="1:5" ht="30">
      <c r="A429" s="11" t="s">
        <v>46</v>
      </c>
      <c r="B429" s="12" t="s">
        <v>344</v>
      </c>
      <c r="C429" s="47" t="s">
        <v>354</v>
      </c>
      <c r="D429" s="16">
        <v>600</v>
      </c>
      <c r="E429" s="68">
        <f>6037.4+0.1-348.4</f>
        <v>5689.1</v>
      </c>
    </row>
    <row r="430" spans="1:5" ht="30">
      <c r="A430" s="11" t="s">
        <v>355</v>
      </c>
      <c r="B430" s="12" t="s">
        <v>344</v>
      </c>
      <c r="C430" s="13" t="s">
        <v>356</v>
      </c>
      <c r="D430" s="12"/>
      <c r="E430" s="21">
        <f>SUM(E431+E436)</f>
        <v>11697</v>
      </c>
    </row>
    <row r="431" spans="1:5" ht="30">
      <c r="A431" s="11" t="s">
        <v>357</v>
      </c>
      <c r="B431" s="12" t="s">
        <v>344</v>
      </c>
      <c r="C431" s="13" t="s">
        <v>358</v>
      </c>
      <c r="D431" s="16"/>
      <c r="E431" s="21">
        <v>2390.5</v>
      </c>
    </row>
    <row r="432" spans="1:5">
      <c r="A432" s="15" t="s">
        <v>502</v>
      </c>
      <c r="B432" s="12" t="s">
        <v>344</v>
      </c>
      <c r="C432" s="13" t="s">
        <v>359</v>
      </c>
      <c r="D432" s="16"/>
      <c r="E432" s="21">
        <v>2218</v>
      </c>
    </row>
    <row r="433" spans="1:5" ht="30">
      <c r="A433" s="11" t="s">
        <v>56</v>
      </c>
      <c r="B433" s="12" t="s">
        <v>344</v>
      </c>
      <c r="C433" s="13" t="s">
        <v>359</v>
      </c>
      <c r="D433" s="16">
        <v>200</v>
      </c>
      <c r="E433" s="21">
        <v>2218</v>
      </c>
    </row>
    <row r="434" spans="1:5">
      <c r="A434" s="86" t="s">
        <v>360</v>
      </c>
      <c r="B434" s="12" t="s">
        <v>344</v>
      </c>
      <c r="C434" s="13" t="s">
        <v>361</v>
      </c>
      <c r="D434" s="16"/>
      <c r="E434" s="21">
        <v>172.5</v>
      </c>
    </row>
    <row r="435" spans="1:5">
      <c r="A435" s="11" t="s">
        <v>37</v>
      </c>
      <c r="B435" s="12" t="s">
        <v>344</v>
      </c>
      <c r="C435" s="13" t="s">
        <v>361</v>
      </c>
      <c r="D435" s="16">
        <v>300</v>
      </c>
      <c r="E435" s="21">
        <v>172.5</v>
      </c>
    </row>
    <row r="436" spans="1:5" ht="30">
      <c r="A436" s="11" t="s">
        <v>362</v>
      </c>
      <c r="B436" s="12" t="s">
        <v>344</v>
      </c>
      <c r="C436" s="13" t="s">
        <v>363</v>
      </c>
      <c r="D436" s="16"/>
      <c r="E436" s="21">
        <v>9306.5</v>
      </c>
    </row>
    <row r="437" spans="1:5" ht="30">
      <c r="A437" s="11" t="s">
        <v>40</v>
      </c>
      <c r="B437" s="12" t="s">
        <v>344</v>
      </c>
      <c r="C437" s="13" t="s">
        <v>364</v>
      </c>
      <c r="D437" s="16"/>
      <c r="E437" s="21">
        <v>9306.5</v>
      </c>
    </row>
    <row r="438" spans="1:5" ht="30">
      <c r="A438" s="11" t="s">
        <v>46</v>
      </c>
      <c r="B438" s="12" t="s">
        <v>344</v>
      </c>
      <c r="C438" s="13" t="s">
        <v>364</v>
      </c>
      <c r="D438" s="16">
        <v>600</v>
      </c>
      <c r="E438" s="21">
        <v>9306.5</v>
      </c>
    </row>
    <row r="439" spans="1:5">
      <c r="A439" s="4" t="s">
        <v>365</v>
      </c>
      <c r="B439" s="5" t="s">
        <v>366</v>
      </c>
      <c r="C439" s="48"/>
      <c r="D439" s="7"/>
      <c r="E439" s="67">
        <f>SUM(E440)</f>
        <v>71708.600000000006</v>
      </c>
    </row>
    <row r="440" spans="1:5" ht="30">
      <c r="A440" s="11" t="s">
        <v>306</v>
      </c>
      <c r="B440" s="13" t="s">
        <v>366</v>
      </c>
      <c r="C440" s="13" t="s">
        <v>307</v>
      </c>
      <c r="D440" s="64"/>
      <c r="E440" s="68">
        <f>SUM(E441+E446)</f>
        <v>71708.600000000006</v>
      </c>
    </row>
    <row r="441" spans="1:5">
      <c r="A441" s="20" t="s">
        <v>345</v>
      </c>
      <c r="B441" s="13" t="s">
        <v>366</v>
      </c>
      <c r="C441" s="24" t="s">
        <v>346</v>
      </c>
      <c r="D441" s="64"/>
      <c r="E441" s="68">
        <f>SUM(E442)</f>
        <v>6386.8</v>
      </c>
    </row>
    <row r="442" spans="1:5" ht="30">
      <c r="A442" s="45" t="s">
        <v>367</v>
      </c>
      <c r="B442" s="13" t="s">
        <v>366</v>
      </c>
      <c r="C442" s="24" t="s">
        <v>368</v>
      </c>
      <c r="D442" s="64"/>
      <c r="E442" s="68">
        <f>SUM(E443)</f>
        <v>6386.8</v>
      </c>
    </row>
    <row r="443" spans="1:5" ht="90">
      <c r="A443" s="11" t="s">
        <v>369</v>
      </c>
      <c r="B443" s="13" t="s">
        <v>366</v>
      </c>
      <c r="C443" s="24" t="s">
        <v>370</v>
      </c>
      <c r="D443" s="64"/>
      <c r="E443" s="69">
        <f>SUM(E444:E445)</f>
        <v>6386.8</v>
      </c>
    </row>
    <row r="444" spans="1:5" ht="60">
      <c r="A444" s="11" t="s">
        <v>11</v>
      </c>
      <c r="B444" s="13" t="s">
        <v>366</v>
      </c>
      <c r="C444" s="24" t="s">
        <v>370</v>
      </c>
      <c r="D444" s="79">
        <v>100</v>
      </c>
      <c r="E444" s="43">
        <v>5862.2</v>
      </c>
    </row>
    <row r="445" spans="1:5" ht="30">
      <c r="A445" s="11" t="s">
        <v>56</v>
      </c>
      <c r="B445" s="12" t="s">
        <v>366</v>
      </c>
      <c r="C445" s="24" t="s">
        <v>370</v>
      </c>
      <c r="D445" s="79">
        <v>200</v>
      </c>
      <c r="E445" s="43">
        <v>524.6</v>
      </c>
    </row>
    <row r="446" spans="1:5" ht="45">
      <c r="A446" s="11" t="s">
        <v>371</v>
      </c>
      <c r="B446" s="12" t="s">
        <v>366</v>
      </c>
      <c r="C446" s="24" t="s">
        <v>321</v>
      </c>
      <c r="D446" s="16"/>
      <c r="E446" s="68">
        <f>SUM(E447)</f>
        <v>65321.80000000001</v>
      </c>
    </row>
    <row r="447" spans="1:5" ht="30">
      <c r="A447" s="11" t="s">
        <v>372</v>
      </c>
      <c r="B447" s="12" t="s">
        <v>366</v>
      </c>
      <c r="C447" s="24" t="s">
        <v>373</v>
      </c>
      <c r="D447" s="16"/>
      <c r="E447" s="68">
        <f>SUM(E448+E452)</f>
        <v>65321.80000000001</v>
      </c>
    </row>
    <row r="448" spans="1:5" ht="30">
      <c r="A448" s="20" t="s">
        <v>23</v>
      </c>
      <c r="B448" s="12" t="s">
        <v>366</v>
      </c>
      <c r="C448" s="47" t="s">
        <v>374</v>
      </c>
      <c r="D448" s="16"/>
      <c r="E448" s="68">
        <f>SUM(E449:E451)</f>
        <v>20346.300000000003</v>
      </c>
    </row>
    <row r="449" spans="1:5" ht="60">
      <c r="A449" s="11" t="s">
        <v>11</v>
      </c>
      <c r="B449" s="12" t="s">
        <v>366</v>
      </c>
      <c r="C449" s="47" t="s">
        <v>374</v>
      </c>
      <c r="D449" s="16">
        <v>100</v>
      </c>
      <c r="E449" s="68">
        <f>18759+90</f>
        <v>18849</v>
      </c>
    </row>
    <row r="450" spans="1:5" ht="30">
      <c r="A450" s="11" t="s">
        <v>56</v>
      </c>
      <c r="B450" s="12" t="s">
        <v>366</v>
      </c>
      <c r="C450" s="47" t="s">
        <v>374</v>
      </c>
      <c r="D450" s="16">
        <v>200</v>
      </c>
      <c r="E450" s="68">
        <f>1331.4-90</f>
        <v>1241.4000000000001</v>
      </c>
    </row>
    <row r="451" spans="1:5">
      <c r="A451" s="18" t="s">
        <v>19</v>
      </c>
      <c r="B451" s="12" t="s">
        <v>366</v>
      </c>
      <c r="C451" s="47" t="s">
        <v>374</v>
      </c>
      <c r="D451" s="16">
        <v>800</v>
      </c>
      <c r="E451" s="68">
        <v>255.9</v>
      </c>
    </row>
    <row r="452" spans="1:5" ht="30">
      <c r="A452" s="17" t="s">
        <v>32</v>
      </c>
      <c r="B452" s="12" t="s">
        <v>366</v>
      </c>
      <c r="C452" s="47" t="s">
        <v>375</v>
      </c>
      <c r="D452" s="16"/>
      <c r="E452" s="68">
        <f>SUM(E453:E456)</f>
        <v>44975.500000000007</v>
      </c>
    </row>
    <row r="453" spans="1:5" ht="60">
      <c r="A453" s="11" t="s">
        <v>11</v>
      </c>
      <c r="B453" s="12" t="s">
        <v>366</v>
      </c>
      <c r="C453" s="47" t="s">
        <v>375</v>
      </c>
      <c r="D453" s="16">
        <v>100</v>
      </c>
      <c r="E453" s="68">
        <f>36971.8+1124.9</f>
        <v>38096.700000000004</v>
      </c>
    </row>
    <row r="454" spans="1:5" ht="30">
      <c r="A454" s="11" t="s">
        <v>56</v>
      </c>
      <c r="B454" s="12" t="s">
        <v>366</v>
      </c>
      <c r="C454" s="47" t="s">
        <v>375</v>
      </c>
      <c r="D454" s="16">
        <v>200</v>
      </c>
      <c r="E454" s="68">
        <f>2332.4-188.3</f>
        <v>2144.1</v>
      </c>
    </row>
    <row r="455" spans="1:5">
      <c r="A455" s="18" t="s">
        <v>19</v>
      </c>
      <c r="B455" s="12" t="s">
        <v>366</v>
      </c>
      <c r="C455" s="47" t="s">
        <v>375</v>
      </c>
      <c r="D455" s="16">
        <v>800</v>
      </c>
      <c r="E455" s="68">
        <v>7.3</v>
      </c>
    </row>
    <row r="456" spans="1:5" ht="30">
      <c r="A456" s="11" t="s">
        <v>46</v>
      </c>
      <c r="B456" s="12" t="s">
        <v>366</v>
      </c>
      <c r="C456" s="47" t="s">
        <v>375</v>
      </c>
      <c r="D456" s="16">
        <v>600</v>
      </c>
      <c r="E456" s="68">
        <f>4612.1+115.3</f>
        <v>4727.4000000000005</v>
      </c>
    </row>
    <row r="457" spans="1:5">
      <c r="A457" s="4" t="s">
        <v>376</v>
      </c>
      <c r="B457" s="5" t="s">
        <v>377</v>
      </c>
      <c r="C457" s="48"/>
      <c r="D457" s="7"/>
      <c r="E457" s="65">
        <f>SUM(E458+E474)</f>
        <v>152743.20000000001</v>
      </c>
    </row>
    <row r="458" spans="1:5">
      <c r="A458" s="4" t="s">
        <v>378</v>
      </c>
      <c r="B458" s="5" t="s">
        <v>379</v>
      </c>
      <c r="C458" s="6"/>
      <c r="D458" s="7"/>
      <c r="E458" s="65">
        <f>SUM(E459)</f>
        <v>130754.3</v>
      </c>
    </row>
    <row r="459" spans="1:5" ht="30">
      <c r="A459" s="18" t="s">
        <v>336</v>
      </c>
      <c r="B459" s="12" t="s">
        <v>379</v>
      </c>
      <c r="C459" s="88" t="s">
        <v>337</v>
      </c>
      <c r="D459" s="16"/>
      <c r="E459" s="21">
        <f>SUM(E460+E464)+E470</f>
        <v>130754.3</v>
      </c>
    </row>
    <row r="460" spans="1:5">
      <c r="A460" s="11" t="s">
        <v>380</v>
      </c>
      <c r="B460" s="12" t="s">
        <v>379</v>
      </c>
      <c r="C460" s="47" t="s">
        <v>381</v>
      </c>
      <c r="D460" s="16"/>
      <c r="E460" s="21">
        <f>E461</f>
        <v>26674.400000000001</v>
      </c>
    </row>
    <row r="461" spans="1:5">
      <c r="A461" s="11" t="s">
        <v>382</v>
      </c>
      <c r="B461" s="12" t="s">
        <v>379</v>
      </c>
      <c r="C461" s="47" t="s">
        <v>383</v>
      </c>
      <c r="D461" s="16"/>
      <c r="E461" s="21">
        <f>E462</f>
        <v>26674.400000000001</v>
      </c>
    </row>
    <row r="462" spans="1:5" ht="30">
      <c r="A462" s="17" t="s">
        <v>32</v>
      </c>
      <c r="B462" s="12" t="s">
        <v>379</v>
      </c>
      <c r="C462" s="47" t="s">
        <v>384</v>
      </c>
      <c r="D462" s="16"/>
      <c r="E462" s="21">
        <f>E463</f>
        <v>26674.400000000001</v>
      </c>
    </row>
    <row r="463" spans="1:5" ht="30">
      <c r="A463" s="11" t="s">
        <v>46</v>
      </c>
      <c r="B463" s="12" t="s">
        <v>379</v>
      </c>
      <c r="C463" s="47" t="s">
        <v>384</v>
      </c>
      <c r="D463" s="16">
        <v>600</v>
      </c>
      <c r="E463" s="21">
        <v>26674.400000000001</v>
      </c>
    </row>
    <row r="464" spans="1:5" ht="30">
      <c r="A464" s="11" t="s">
        <v>385</v>
      </c>
      <c r="B464" s="12" t="s">
        <v>379</v>
      </c>
      <c r="C464" s="47" t="s">
        <v>386</v>
      </c>
      <c r="D464" s="13"/>
      <c r="E464" s="21">
        <f>SUM(E465)</f>
        <v>103218.1</v>
      </c>
    </row>
    <row r="465" spans="1:5" ht="30">
      <c r="A465" s="11" t="s">
        <v>387</v>
      </c>
      <c r="B465" s="12" t="s">
        <v>379</v>
      </c>
      <c r="C465" s="47" t="s">
        <v>388</v>
      </c>
      <c r="D465" s="13"/>
      <c r="E465" s="21">
        <f>SUM(E468)+E466</f>
        <v>103218.1</v>
      </c>
    </row>
    <row r="466" spans="1:5" ht="30">
      <c r="A466" s="15" t="s">
        <v>571</v>
      </c>
      <c r="B466" s="12" t="s">
        <v>379</v>
      </c>
      <c r="C466" s="47" t="s">
        <v>572</v>
      </c>
      <c r="D466" s="13"/>
      <c r="E466" s="21">
        <f>E467</f>
        <v>500</v>
      </c>
    </row>
    <row r="467" spans="1:5" ht="30">
      <c r="A467" s="15" t="s">
        <v>46</v>
      </c>
      <c r="B467" s="12" t="s">
        <v>379</v>
      </c>
      <c r="C467" s="47" t="s">
        <v>572</v>
      </c>
      <c r="D467" s="13" t="s">
        <v>315</v>
      </c>
      <c r="E467" s="21">
        <v>500</v>
      </c>
    </row>
    <row r="468" spans="1:5" ht="30">
      <c r="A468" s="17" t="s">
        <v>32</v>
      </c>
      <c r="B468" s="12" t="s">
        <v>379</v>
      </c>
      <c r="C468" s="13" t="s">
        <v>389</v>
      </c>
      <c r="D468" s="13"/>
      <c r="E468" s="21">
        <f>SUM(E469)</f>
        <v>102718.1</v>
      </c>
    </row>
    <row r="469" spans="1:5" ht="30">
      <c r="A469" s="11" t="s">
        <v>46</v>
      </c>
      <c r="B469" s="12" t="s">
        <v>379</v>
      </c>
      <c r="C469" s="13" t="s">
        <v>389</v>
      </c>
      <c r="D469" s="16">
        <v>600</v>
      </c>
      <c r="E469" s="21">
        <f>101739.5+978.6+500-500</f>
        <v>102718.1</v>
      </c>
    </row>
    <row r="470" spans="1:5" ht="45">
      <c r="A470" s="15" t="s">
        <v>398</v>
      </c>
      <c r="B470" s="12" t="s">
        <v>379</v>
      </c>
      <c r="C470" s="13" t="s">
        <v>399</v>
      </c>
      <c r="D470" s="16"/>
      <c r="E470" s="21">
        <f>E471</f>
        <v>861.8</v>
      </c>
    </row>
    <row r="471" spans="1:5" ht="30">
      <c r="A471" s="15" t="s">
        <v>560</v>
      </c>
      <c r="B471" s="12" t="s">
        <v>379</v>
      </c>
      <c r="C471" s="13" t="s">
        <v>561</v>
      </c>
      <c r="D471" s="16"/>
      <c r="E471" s="21">
        <f>E472</f>
        <v>861.8</v>
      </c>
    </row>
    <row r="472" spans="1:5" ht="30">
      <c r="A472" s="15" t="s">
        <v>567</v>
      </c>
      <c r="B472" s="12" t="s">
        <v>379</v>
      </c>
      <c r="C472" s="13" t="s">
        <v>562</v>
      </c>
      <c r="D472" s="16"/>
      <c r="E472" s="21">
        <f>E473</f>
        <v>861.8</v>
      </c>
    </row>
    <row r="473" spans="1:5">
      <c r="A473" s="89" t="s">
        <v>19</v>
      </c>
      <c r="B473" s="12" t="s">
        <v>379</v>
      </c>
      <c r="C473" s="13" t="s">
        <v>562</v>
      </c>
      <c r="D473" s="16">
        <v>800</v>
      </c>
      <c r="E473" s="21">
        <v>861.8</v>
      </c>
    </row>
    <row r="474" spans="1:5">
      <c r="A474" s="4" t="s">
        <v>390</v>
      </c>
      <c r="B474" s="5" t="s">
        <v>391</v>
      </c>
      <c r="C474" s="6"/>
      <c r="D474" s="6"/>
      <c r="E474" s="65">
        <f>SUM(E475)</f>
        <v>21988.9</v>
      </c>
    </row>
    <row r="475" spans="1:5" ht="30">
      <c r="A475" s="18" t="s">
        <v>336</v>
      </c>
      <c r="B475" s="12" t="s">
        <v>391</v>
      </c>
      <c r="C475" s="88" t="s">
        <v>337</v>
      </c>
      <c r="D475" s="13"/>
      <c r="E475" s="21">
        <f>SUM(E477+E480)</f>
        <v>21988.9</v>
      </c>
    </row>
    <row r="476" spans="1:5">
      <c r="A476" s="49" t="s">
        <v>392</v>
      </c>
      <c r="B476" s="31" t="s">
        <v>391</v>
      </c>
      <c r="C476" s="31" t="s">
        <v>393</v>
      </c>
      <c r="D476" s="13"/>
      <c r="E476" s="21">
        <f>E477</f>
        <v>764.9</v>
      </c>
    </row>
    <row r="477" spans="1:5" ht="30">
      <c r="A477" s="49" t="s">
        <v>394</v>
      </c>
      <c r="B477" s="31" t="s">
        <v>391</v>
      </c>
      <c r="C477" s="31" t="s">
        <v>395</v>
      </c>
      <c r="D477" s="13"/>
      <c r="E477" s="21">
        <f>E478</f>
        <v>764.9</v>
      </c>
    </row>
    <row r="478" spans="1:5">
      <c r="A478" s="11" t="s">
        <v>396</v>
      </c>
      <c r="B478" s="31" t="s">
        <v>391</v>
      </c>
      <c r="C478" s="31" t="s">
        <v>397</v>
      </c>
      <c r="D478" s="31"/>
      <c r="E478" s="21">
        <f>E479</f>
        <v>764.9</v>
      </c>
    </row>
    <row r="479" spans="1:5" ht="30">
      <c r="A479" s="11" t="s">
        <v>56</v>
      </c>
      <c r="B479" s="31" t="s">
        <v>391</v>
      </c>
      <c r="C479" s="31" t="s">
        <v>397</v>
      </c>
      <c r="D479" s="13" t="s">
        <v>27</v>
      </c>
      <c r="E479" s="21">
        <f>749+15.9</f>
        <v>764.9</v>
      </c>
    </row>
    <row r="480" spans="1:5" ht="45">
      <c r="A480" s="11" t="s">
        <v>398</v>
      </c>
      <c r="B480" s="12" t="s">
        <v>391</v>
      </c>
      <c r="C480" s="13" t="s">
        <v>399</v>
      </c>
      <c r="D480" s="13"/>
      <c r="E480" s="21">
        <f>SUM(E481+E488)</f>
        <v>21224</v>
      </c>
    </row>
    <row r="481" spans="1:5">
      <c r="A481" s="11" t="s">
        <v>400</v>
      </c>
      <c r="B481" s="12" t="s">
        <v>391</v>
      </c>
      <c r="C481" s="13" t="s">
        <v>401</v>
      </c>
      <c r="D481" s="13"/>
      <c r="E481" s="21">
        <f>SUM(E482+E486)</f>
        <v>18208</v>
      </c>
    </row>
    <row r="482" spans="1:5" ht="30">
      <c r="A482" s="20" t="s">
        <v>23</v>
      </c>
      <c r="B482" s="12" t="s">
        <v>391</v>
      </c>
      <c r="C482" s="13" t="s">
        <v>402</v>
      </c>
      <c r="D482" s="13"/>
      <c r="E482" s="21">
        <f>SUM(E483:E485)</f>
        <v>5861</v>
      </c>
    </row>
    <row r="483" spans="1:5" ht="60">
      <c r="A483" s="11" t="s">
        <v>11</v>
      </c>
      <c r="B483" s="12" t="s">
        <v>391</v>
      </c>
      <c r="C483" s="13" t="s">
        <v>402</v>
      </c>
      <c r="D483" s="13" t="s">
        <v>26</v>
      </c>
      <c r="E483" s="21">
        <f>5550.7+12</f>
        <v>5562.7</v>
      </c>
    </row>
    <row r="484" spans="1:5" ht="30">
      <c r="A484" s="11" t="s">
        <v>56</v>
      </c>
      <c r="B484" s="12" t="s">
        <v>391</v>
      </c>
      <c r="C484" s="13" t="s">
        <v>402</v>
      </c>
      <c r="D484" s="13" t="s">
        <v>27</v>
      </c>
      <c r="E484" s="21">
        <f>324.5-12-15.9</f>
        <v>296.60000000000002</v>
      </c>
    </row>
    <row r="485" spans="1:5">
      <c r="A485" s="18" t="s">
        <v>19</v>
      </c>
      <c r="B485" s="12" t="s">
        <v>391</v>
      </c>
      <c r="C485" s="13" t="s">
        <v>402</v>
      </c>
      <c r="D485" s="13" t="s">
        <v>403</v>
      </c>
      <c r="E485" s="21">
        <v>1.7</v>
      </c>
    </row>
    <row r="486" spans="1:5" ht="30">
      <c r="A486" s="17" t="s">
        <v>32</v>
      </c>
      <c r="B486" s="12" t="s">
        <v>391</v>
      </c>
      <c r="C486" s="13" t="s">
        <v>404</v>
      </c>
      <c r="D486" s="13"/>
      <c r="E486" s="21">
        <f>E487</f>
        <v>12347</v>
      </c>
    </row>
    <row r="487" spans="1:5" ht="30">
      <c r="A487" s="11" t="s">
        <v>46</v>
      </c>
      <c r="B487" s="12" t="s">
        <v>391</v>
      </c>
      <c r="C487" s="13" t="s">
        <v>404</v>
      </c>
      <c r="D487" s="13" t="s">
        <v>315</v>
      </c>
      <c r="E487" s="21">
        <v>12347</v>
      </c>
    </row>
    <row r="488" spans="1:5" ht="30">
      <c r="A488" s="11" t="s">
        <v>405</v>
      </c>
      <c r="B488" s="12" t="s">
        <v>391</v>
      </c>
      <c r="C488" s="13" t="s">
        <v>406</v>
      </c>
      <c r="D488" s="13"/>
      <c r="E488" s="21">
        <f>E489</f>
        <v>3016</v>
      </c>
    </row>
    <row r="489" spans="1:5" ht="30">
      <c r="A489" s="89" t="s">
        <v>506</v>
      </c>
      <c r="B489" s="12" t="s">
        <v>391</v>
      </c>
      <c r="C489" s="13" t="s">
        <v>407</v>
      </c>
      <c r="D489" s="16"/>
      <c r="E489" s="21">
        <f>E490+E491</f>
        <v>3016</v>
      </c>
    </row>
    <row r="490" spans="1:5">
      <c r="A490" s="11" t="s">
        <v>37</v>
      </c>
      <c r="B490" s="12" t="s">
        <v>391</v>
      </c>
      <c r="C490" s="13" t="s">
        <v>407</v>
      </c>
      <c r="D490" s="16">
        <v>300</v>
      </c>
      <c r="E490" s="21">
        <v>516</v>
      </c>
    </row>
    <row r="491" spans="1:5" ht="30">
      <c r="A491" s="11" t="s">
        <v>46</v>
      </c>
      <c r="B491" s="12" t="s">
        <v>391</v>
      </c>
      <c r="C491" s="13" t="s">
        <v>407</v>
      </c>
      <c r="D491" s="16">
        <v>600</v>
      </c>
      <c r="E491" s="21">
        <v>2500</v>
      </c>
    </row>
    <row r="492" spans="1:5">
      <c r="A492" s="4" t="s">
        <v>408</v>
      </c>
      <c r="B492" s="5" t="s">
        <v>409</v>
      </c>
      <c r="C492" s="6"/>
      <c r="D492" s="7"/>
      <c r="E492" s="65">
        <f>SUM(E493+E497)+E525</f>
        <v>191656.2</v>
      </c>
    </row>
    <row r="493" spans="1:5">
      <c r="A493" s="4" t="s">
        <v>410</v>
      </c>
      <c r="B493" s="5" t="s">
        <v>411</v>
      </c>
      <c r="C493" s="6"/>
      <c r="D493" s="7"/>
      <c r="E493" s="65">
        <v>8000</v>
      </c>
    </row>
    <row r="494" spans="1:5">
      <c r="A494" s="11" t="s">
        <v>9</v>
      </c>
      <c r="B494" s="12" t="s">
        <v>411</v>
      </c>
      <c r="C494" s="13" t="s">
        <v>49</v>
      </c>
      <c r="D494" s="16"/>
      <c r="E494" s="21">
        <f>E495</f>
        <v>8000</v>
      </c>
    </row>
    <row r="495" spans="1:5">
      <c r="A495" s="11" t="s">
        <v>412</v>
      </c>
      <c r="B495" s="12" t="s">
        <v>411</v>
      </c>
      <c r="C495" s="13" t="s">
        <v>413</v>
      </c>
      <c r="D495" s="16"/>
      <c r="E495" s="21">
        <f>E496</f>
        <v>8000</v>
      </c>
    </row>
    <row r="496" spans="1:5">
      <c r="A496" s="11" t="s">
        <v>37</v>
      </c>
      <c r="B496" s="12" t="s">
        <v>411</v>
      </c>
      <c r="C496" s="13" t="s">
        <v>413</v>
      </c>
      <c r="D496" s="16">
        <v>300</v>
      </c>
      <c r="E496" s="21">
        <v>8000</v>
      </c>
    </row>
    <row r="497" spans="1:5">
      <c r="A497" s="4" t="s">
        <v>414</v>
      </c>
      <c r="B497" s="5" t="s">
        <v>415</v>
      </c>
      <c r="C497" s="6"/>
      <c r="D497" s="7"/>
      <c r="E497" s="65">
        <f>SUM(E498)+E512</f>
        <v>14616.5</v>
      </c>
    </row>
    <row r="498" spans="1:5">
      <c r="A498" s="11" t="s">
        <v>9</v>
      </c>
      <c r="B498" s="12" t="s">
        <v>415</v>
      </c>
      <c r="C498" s="13" t="s">
        <v>49</v>
      </c>
      <c r="D498" s="16"/>
      <c r="E498" s="21">
        <f>SUM(E499+E501+E505+E507)+E503+E509</f>
        <v>8690.6</v>
      </c>
    </row>
    <row r="499" spans="1:5" ht="30">
      <c r="A499" s="11" t="s">
        <v>416</v>
      </c>
      <c r="B499" s="12" t="s">
        <v>415</v>
      </c>
      <c r="C499" s="13" t="s">
        <v>417</v>
      </c>
      <c r="D499" s="16"/>
      <c r="E499" s="21">
        <f>E500</f>
        <v>1236</v>
      </c>
    </row>
    <row r="500" spans="1:5">
      <c r="A500" s="11" t="s">
        <v>37</v>
      </c>
      <c r="B500" s="12" t="s">
        <v>415</v>
      </c>
      <c r="C500" s="13" t="s">
        <v>417</v>
      </c>
      <c r="D500" s="16">
        <v>300</v>
      </c>
      <c r="E500" s="21">
        <v>1236</v>
      </c>
    </row>
    <row r="501" spans="1:5" ht="30">
      <c r="A501" s="11" t="s">
        <v>418</v>
      </c>
      <c r="B501" s="12" t="s">
        <v>415</v>
      </c>
      <c r="C501" s="13" t="s">
        <v>419</v>
      </c>
      <c r="D501" s="16"/>
      <c r="E501" s="21">
        <f>E502</f>
        <v>2780.8</v>
      </c>
    </row>
    <row r="502" spans="1:5">
      <c r="A502" s="11" t="s">
        <v>37</v>
      </c>
      <c r="B502" s="12" t="s">
        <v>415</v>
      </c>
      <c r="C502" s="13" t="s">
        <v>419</v>
      </c>
      <c r="D502" s="16">
        <v>300</v>
      </c>
      <c r="E502" s="21">
        <v>2780.8</v>
      </c>
    </row>
    <row r="503" spans="1:5" ht="30">
      <c r="A503" s="17" t="s">
        <v>420</v>
      </c>
      <c r="B503" s="12" t="s">
        <v>415</v>
      </c>
      <c r="C503" s="13" t="s">
        <v>421</v>
      </c>
      <c r="D503" s="16"/>
      <c r="E503" s="21">
        <v>287.5</v>
      </c>
    </row>
    <row r="504" spans="1:5">
      <c r="A504" s="11" t="s">
        <v>37</v>
      </c>
      <c r="B504" s="12" t="s">
        <v>415</v>
      </c>
      <c r="C504" s="13" t="s">
        <v>421</v>
      </c>
      <c r="D504" s="16">
        <v>300</v>
      </c>
      <c r="E504" s="21">
        <v>287.5</v>
      </c>
    </row>
    <row r="505" spans="1:5">
      <c r="A505" s="15" t="s">
        <v>422</v>
      </c>
      <c r="B505" s="12" t="s">
        <v>415</v>
      </c>
      <c r="C505" s="13" t="s">
        <v>423</v>
      </c>
      <c r="D505" s="16"/>
      <c r="E505" s="21">
        <f>E506</f>
        <v>1000</v>
      </c>
    </row>
    <row r="506" spans="1:5" ht="30">
      <c r="A506" s="11" t="s">
        <v>46</v>
      </c>
      <c r="B506" s="12" t="s">
        <v>415</v>
      </c>
      <c r="C506" s="13" t="s">
        <v>423</v>
      </c>
      <c r="D506" s="16">
        <v>600</v>
      </c>
      <c r="E506" s="21">
        <v>1000</v>
      </c>
    </row>
    <row r="507" spans="1:5">
      <c r="A507" s="11" t="s">
        <v>424</v>
      </c>
      <c r="B507" s="12" t="s">
        <v>415</v>
      </c>
      <c r="C507" s="13" t="s">
        <v>425</v>
      </c>
      <c r="D507" s="16"/>
      <c r="E507" s="21">
        <f>E508</f>
        <v>1500</v>
      </c>
    </row>
    <row r="508" spans="1:5" ht="30">
      <c r="A508" s="11" t="s">
        <v>46</v>
      </c>
      <c r="B508" s="12" t="s">
        <v>415</v>
      </c>
      <c r="C508" s="13" t="s">
        <v>425</v>
      </c>
      <c r="D508" s="16">
        <v>600</v>
      </c>
      <c r="E508" s="21">
        <v>1500</v>
      </c>
    </row>
    <row r="509" spans="1:5">
      <c r="A509" s="18" t="s">
        <v>25</v>
      </c>
      <c r="B509" s="12" t="s">
        <v>415</v>
      </c>
      <c r="C509" s="13" t="s">
        <v>59</v>
      </c>
      <c r="D509" s="16"/>
      <c r="E509" s="21">
        <f>E510</f>
        <v>1886.3</v>
      </c>
    </row>
    <row r="510" spans="1:5" ht="135">
      <c r="A510" s="11" t="s">
        <v>557</v>
      </c>
      <c r="B510" s="12" t="s">
        <v>415</v>
      </c>
      <c r="C510" s="13" t="s">
        <v>556</v>
      </c>
      <c r="D510" s="16"/>
      <c r="E510" s="21">
        <f>E511</f>
        <v>1886.3</v>
      </c>
    </row>
    <row r="511" spans="1:5">
      <c r="A511" s="27" t="s">
        <v>433</v>
      </c>
      <c r="B511" s="12" t="s">
        <v>415</v>
      </c>
      <c r="C511" s="13" t="s">
        <v>556</v>
      </c>
      <c r="D511" s="16">
        <v>300</v>
      </c>
      <c r="E511" s="21">
        <v>1886.3</v>
      </c>
    </row>
    <row r="512" spans="1:5" ht="30">
      <c r="A512" s="23" t="s">
        <v>38</v>
      </c>
      <c r="B512" s="24" t="s">
        <v>415</v>
      </c>
      <c r="C512" s="24" t="s">
        <v>72</v>
      </c>
      <c r="D512" s="26"/>
      <c r="E512" s="21">
        <f>SUM(E517+E513)</f>
        <v>5925.9</v>
      </c>
    </row>
    <row r="513" spans="1:5" ht="30">
      <c r="A513" s="23" t="s">
        <v>426</v>
      </c>
      <c r="B513" s="24" t="s">
        <v>415</v>
      </c>
      <c r="C513" s="24" t="s">
        <v>427</v>
      </c>
      <c r="D513" s="26"/>
      <c r="E513" s="21">
        <f>SUM(E514)</f>
        <v>393.6</v>
      </c>
    </row>
    <row r="514" spans="1:5" ht="30">
      <c r="A514" s="23" t="s">
        <v>428</v>
      </c>
      <c r="B514" s="24" t="s">
        <v>415</v>
      </c>
      <c r="C514" s="24" t="s">
        <v>429</v>
      </c>
      <c r="D514" s="26"/>
      <c r="E514" s="21">
        <f>SUM(E515)</f>
        <v>393.6</v>
      </c>
    </row>
    <row r="515" spans="1:5" ht="45">
      <c r="A515" s="23" t="s">
        <v>430</v>
      </c>
      <c r="B515" s="24" t="s">
        <v>431</v>
      </c>
      <c r="C515" s="24" t="s">
        <v>432</v>
      </c>
      <c r="D515" s="26"/>
      <c r="E515" s="21">
        <f>SUM(E516)</f>
        <v>393.6</v>
      </c>
    </row>
    <row r="516" spans="1:5">
      <c r="A516" s="27" t="s">
        <v>433</v>
      </c>
      <c r="B516" s="24" t="s">
        <v>431</v>
      </c>
      <c r="C516" s="24" t="s">
        <v>432</v>
      </c>
      <c r="D516" s="26">
        <v>300</v>
      </c>
      <c r="E516" s="21">
        <v>393.6</v>
      </c>
    </row>
    <row r="517" spans="1:5">
      <c r="A517" s="23" t="s">
        <v>434</v>
      </c>
      <c r="B517" s="24" t="s">
        <v>415</v>
      </c>
      <c r="C517" s="24" t="s">
        <v>435</v>
      </c>
      <c r="D517" s="26"/>
      <c r="E517" s="21">
        <f>SUM(E518)</f>
        <v>5532.2999999999993</v>
      </c>
    </row>
    <row r="518" spans="1:5" ht="30">
      <c r="A518" s="23" t="s">
        <v>436</v>
      </c>
      <c r="B518" s="24" t="s">
        <v>415</v>
      </c>
      <c r="C518" s="24" t="s">
        <v>437</v>
      </c>
      <c r="D518" s="26"/>
      <c r="E518" s="21">
        <f>SUM(E521)+E523+E519</f>
        <v>5532.2999999999993</v>
      </c>
    </row>
    <row r="519" spans="1:5" ht="120">
      <c r="A519" s="52" t="s">
        <v>585</v>
      </c>
      <c r="B519" s="24" t="s">
        <v>415</v>
      </c>
      <c r="C519" s="98" t="s">
        <v>587</v>
      </c>
      <c r="D519" s="26"/>
      <c r="E519" s="21">
        <f>E520</f>
        <v>2461.1</v>
      </c>
    </row>
    <row r="520" spans="1:5">
      <c r="A520" s="38" t="s">
        <v>433</v>
      </c>
      <c r="B520" s="24" t="s">
        <v>415</v>
      </c>
      <c r="C520" s="98" t="s">
        <v>587</v>
      </c>
      <c r="D520" s="26">
        <v>300</v>
      </c>
      <c r="E520" s="21">
        <v>2461.1</v>
      </c>
    </row>
    <row r="521" spans="1:5" ht="30">
      <c r="A521" s="23" t="s">
        <v>438</v>
      </c>
      <c r="B521" s="24" t="s">
        <v>415</v>
      </c>
      <c r="C521" s="24" t="s">
        <v>500</v>
      </c>
      <c r="D521" s="26"/>
      <c r="E521" s="21">
        <f>SUM(E522)</f>
        <v>1533.6</v>
      </c>
    </row>
    <row r="522" spans="1:5">
      <c r="A522" s="27" t="s">
        <v>433</v>
      </c>
      <c r="B522" s="24" t="s">
        <v>415</v>
      </c>
      <c r="C522" s="24" t="s">
        <v>500</v>
      </c>
      <c r="D522" s="26">
        <v>300</v>
      </c>
      <c r="E522" s="21">
        <f>500+1033.6</f>
        <v>1533.6</v>
      </c>
    </row>
    <row r="523" spans="1:5" ht="120">
      <c r="A523" s="52" t="s">
        <v>585</v>
      </c>
      <c r="B523" s="24" t="s">
        <v>415</v>
      </c>
      <c r="C523" s="98" t="s">
        <v>586</v>
      </c>
      <c r="D523" s="26"/>
      <c r="E523" s="21">
        <f>E524</f>
        <v>1537.6</v>
      </c>
    </row>
    <row r="524" spans="1:5">
      <c r="A524" s="38" t="s">
        <v>433</v>
      </c>
      <c r="B524" s="24" t="s">
        <v>415</v>
      </c>
      <c r="C524" s="98" t="s">
        <v>586</v>
      </c>
      <c r="D524" s="26">
        <v>300</v>
      </c>
      <c r="E524" s="21">
        <v>1537.6</v>
      </c>
    </row>
    <row r="525" spans="1:5">
      <c r="A525" s="32" t="s">
        <v>439</v>
      </c>
      <c r="B525" s="33" t="s">
        <v>440</v>
      </c>
      <c r="C525" s="33"/>
      <c r="D525" s="33"/>
      <c r="E525" s="65">
        <f>E526+E532</f>
        <v>169039.7</v>
      </c>
    </row>
    <row r="526" spans="1:5">
      <c r="A526" s="11" t="s">
        <v>9</v>
      </c>
      <c r="B526" s="24" t="s">
        <v>440</v>
      </c>
      <c r="C526" s="13" t="s">
        <v>49</v>
      </c>
      <c r="D526" s="24"/>
      <c r="E526" s="21">
        <f>SUM(E527)</f>
        <v>71709</v>
      </c>
    </row>
    <row r="527" spans="1:5">
      <c r="A527" s="18" t="s">
        <v>25</v>
      </c>
      <c r="B527" s="24" t="s">
        <v>440</v>
      </c>
      <c r="C527" s="13" t="s">
        <v>59</v>
      </c>
      <c r="D527" s="24"/>
      <c r="E527" s="21">
        <f>SUM(E530)+E528</f>
        <v>71709</v>
      </c>
    </row>
    <row r="528" spans="1:5" ht="120">
      <c r="A528" s="91" t="s">
        <v>441</v>
      </c>
      <c r="B528" s="24" t="s">
        <v>440</v>
      </c>
      <c r="C528" s="13" t="s">
        <v>550</v>
      </c>
      <c r="D528" s="24"/>
      <c r="E528" s="21">
        <f>E529</f>
        <v>44649</v>
      </c>
    </row>
    <row r="529" spans="1:5" ht="30">
      <c r="A529" s="38" t="s">
        <v>140</v>
      </c>
      <c r="B529" s="24" t="s">
        <v>440</v>
      </c>
      <c r="C529" s="13" t="s">
        <v>550</v>
      </c>
      <c r="D529" s="24" t="s">
        <v>443</v>
      </c>
      <c r="E529" s="21">
        <v>44649</v>
      </c>
    </row>
    <row r="530" spans="1:5" ht="120">
      <c r="A530" s="37" t="s">
        <v>441</v>
      </c>
      <c r="B530" s="24" t="s">
        <v>440</v>
      </c>
      <c r="C530" s="13" t="s">
        <v>442</v>
      </c>
      <c r="D530" s="24"/>
      <c r="E530" s="21">
        <f>SUM(E531)</f>
        <v>27060</v>
      </c>
    </row>
    <row r="531" spans="1:5" ht="30">
      <c r="A531" s="27" t="s">
        <v>140</v>
      </c>
      <c r="B531" s="24" t="s">
        <v>440</v>
      </c>
      <c r="C531" s="13" t="s">
        <v>442</v>
      </c>
      <c r="D531" s="24" t="s">
        <v>443</v>
      </c>
      <c r="E531" s="21">
        <v>27060</v>
      </c>
    </row>
    <row r="532" spans="1:5" ht="30">
      <c r="A532" s="11" t="s">
        <v>306</v>
      </c>
      <c r="B532" s="12" t="s">
        <v>440</v>
      </c>
      <c r="C532" s="13" t="s">
        <v>307</v>
      </c>
      <c r="D532" s="12"/>
      <c r="E532" s="68">
        <f>SUM(E533+E537)</f>
        <v>97330.700000000012</v>
      </c>
    </row>
    <row r="533" spans="1:5" ht="30">
      <c r="A533" s="17" t="s">
        <v>308</v>
      </c>
      <c r="B533" s="12" t="s">
        <v>440</v>
      </c>
      <c r="C533" s="13" t="s">
        <v>309</v>
      </c>
      <c r="D533" s="12"/>
      <c r="E533" s="68">
        <v>54659.8</v>
      </c>
    </row>
    <row r="534" spans="1:5" ht="45">
      <c r="A534" s="17" t="s">
        <v>310</v>
      </c>
      <c r="B534" s="12" t="s">
        <v>440</v>
      </c>
      <c r="C534" s="13" t="s">
        <v>311</v>
      </c>
      <c r="D534" s="12"/>
      <c r="E534" s="68">
        <f>SUM(E535)</f>
        <v>54659.8</v>
      </c>
    </row>
    <row r="535" spans="1:5" ht="90">
      <c r="A535" s="63" t="s">
        <v>444</v>
      </c>
      <c r="B535" s="12" t="s">
        <v>440</v>
      </c>
      <c r="C535" s="13" t="s">
        <v>445</v>
      </c>
      <c r="D535" s="16"/>
      <c r="E535" s="68">
        <v>54659.8</v>
      </c>
    </row>
    <row r="536" spans="1:5" ht="30">
      <c r="A536" s="11" t="s">
        <v>46</v>
      </c>
      <c r="B536" s="12" t="s">
        <v>440</v>
      </c>
      <c r="C536" s="13" t="s">
        <v>445</v>
      </c>
      <c r="D536" s="16">
        <v>600</v>
      </c>
      <c r="E536" s="68">
        <v>54659.8</v>
      </c>
    </row>
    <row r="537" spans="1:5">
      <c r="A537" s="17" t="s">
        <v>345</v>
      </c>
      <c r="B537" s="12" t="s">
        <v>440</v>
      </c>
      <c r="C537" s="13" t="s">
        <v>346</v>
      </c>
      <c r="D537" s="12"/>
      <c r="E537" s="68">
        <f>SUM(E538+E542+E545)</f>
        <v>42670.9</v>
      </c>
    </row>
    <row r="538" spans="1:5" ht="30">
      <c r="A538" s="45" t="s">
        <v>367</v>
      </c>
      <c r="B538" s="12" t="s">
        <v>440</v>
      </c>
      <c r="C538" s="13" t="s">
        <v>368</v>
      </c>
      <c r="D538" s="12"/>
      <c r="E538" s="68">
        <f>E539</f>
        <v>301.10000000000002</v>
      </c>
    </row>
    <row r="539" spans="1:5" ht="90">
      <c r="A539" s="81" t="s">
        <v>446</v>
      </c>
      <c r="B539" s="12" t="s">
        <v>440</v>
      </c>
      <c r="C539" s="13" t="s">
        <v>447</v>
      </c>
      <c r="D539" s="16"/>
      <c r="E539" s="68">
        <f>SUM(E540:E541)</f>
        <v>301.10000000000002</v>
      </c>
    </row>
    <row r="540" spans="1:5" ht="30">
      <c r="A540" s="11" t="s">
        <v>56</v>
      </c>
      <c r="B540" s="12" t="s">
        <v>440</v>
      </c>
      <c r="C540" s="13" t="s">
        <v>447</v>
      </c>
      <c r="D540" s="16">
        <v>200</v>
      </c>
      <c r="E540" s="68">
        <v>5</v>
      </c>
    </row>
    <row r="541" spans="1:5">
      <c r="A541" s="11" t="s">
        <v>37</v>
      </c>
      <c r="B541" s="12" t="s">
        <v>440</v>
      </c>
      <c r="C541" s="13" t="s">
        <v>447</v>
      </c>
      <c r="D541" s="16">
        <v>300</v>
      </c>
      <c r="E541" s="68">
        <v>296.10000000000002</v>
      </c>
    </row>
    <row r="542" spans="1:5" ht="90">
      <c r="A542" s="81" t="s">
        <v>448</v>
      </c>
      <c r="B542" s="12" t="s">
        <v>440</v>
      </c>
      <c r="C542" s="13" t="s">
        <v>449</v>
      </c>
      <c r="D542" s="16"/>
      <c r="E542" s="68">
        <f>SUM(E543:E544)</f>
        <v>38692.800000000003</v>
      </c>
    </row>
    <row r="543" spans="1:5" ht="30">
      <c r="A543" s="11" t="s">
        <v>56</v>
      </c>
      <c r="B543" s="12" t="s">
        <v>440</v>
      </c>
      <c r="C543" s="13" t="s">
        <v>449</v>
      </c>
      <c r="D543" s="16">
        <v>200</v>
      </c>
      <c r="E543" s="68">
        <f>3100+3432.8</f>
        <v>6532.8</v>
      </c>
    </row>
    <row r="544" spans="1:5" ht="30" customHeight="1">
      <c r="A544" s="11" t="s">
        <v>37</v>
      </c>
      <c r="B544" s="12" t="s">
        <v>440</v>
      </c>
      <c r="C544" s="13" t="s">
        <v>449</v>
      </c>
      <c r="D544" s="16">
        <v>300</v>
      </c>
      <c r="E544" s="68">
        <f>35592.8-3432.8</f>
        <v>32160.000000000004</v>
      </c>
    </row>
    <row r="545" spans="1:5" ht="90">
      <c r="A545" s="81" t="s">
        <v>450</v>
      </c>
      <c r="B545" s="12" t="s">
        <v>440</v>
      </c>
      <c r="C545" s="13" t="s">
        <v>451</v>
      </c>
      <c r="D545" s="16"/>
      <c r="E545" s="68">
        <f>SUM(E546:E547)</f>
        <v>3677</v>
      </c>
    </row>
    <row r="546" spans="1:5" ht="30">
      <c r="A546" s="11" t="s">
        <v>56</v>
      </c>
      <c r="B546" s="12" t="s">
        <v>440</v>
      </c>
      <c r="C546" s="13" t="s">
        <v>451</v>
      </c>
      <c r="D546" s="16">
        <v>200</v>
      </c>
      <c r="E546" s="68">
        <v>20</v>
      </c>
    </row>
    <row r="547" spans="1:5">
      <c r="A547" s="11" t="s">
        <v>37</v>
      </c>
      <c r="B547" s="12" t="s">
        <v>440</v>
      </c>
      <c r="C547" s="13" t="s">
        <v>451</v>
      </c>
      <c r="D547" s="16">
        <v>300</v>
      </c>
      <c r="E547" s="68">
        <v>3657</v>
      </c>
    </row>
    <row r="548" spans="1:5">
      <c r="A548" s="4" t="s">
        <v>452</v>
      </c>
      <c r="B548" s="5" t="s">
        <v>453</v>
      </c>
      <c r="C548" s="6"/>
      <c r="D548" s="7"/>
      <c r="E548" s="65">
        <f>SUM(E549+E554)</f>
        <v>30802.400000000001</v>
      </c>
    </row>
    <row r="549" spans="1:5">
      <c r="A549" s="4" t="s">
        <v>454</v>
      </c>
      <c r="B549" s="5" t="s">
        <v>455</v>
      </c>
      <c r="C549" s="6"/>
      <c r="D549" s="7"/>
      <c r="E549" s="65">
        <f>E550</f>
        <v>19928</v>
      </c>
    </row>
    <row r="550" spans="1:5" ht="30">
      <c r="A550" s="11" t="s">
        <v>456</v>
      </c>
      <c r="B550" s="12" t="s">
        <v>455</v>
      </c>
      <c r="C550" s="13" t="s">
        <v>457</v>
      </c>
      <c r="D550" s="16"/>
      <c r="E550" s="21">
        <f>E551</f>
        <v>19928</v>
      </c>
    </row>
    <row r="551" spans="1:5" ht="30">
      <c r="A551" s="11" t="s">
        <v>458</v>
      </c>
      <c r="B551" s="12" t="s">
        <v>455</v>
      </c>
      <c r="C551" s="13" t="s">
        <v>459</v>
      </c>
      <c r="D551" s="16"/>
      <c r="E551" s="21">
        <f>E552</f>
        <v>19928</v>
      </c>
    </row>
    <row r="552" spans="1:5" ht="30">
      <c r="A552" s="11" t="s">
        <v>40</v>
      </c>
      <c r="B552" s="12" t="s">
        <v>455</v>
      </c>
      <c r="C552" s="13" t="s">
        <v>460</v>
      </c>
      <c r="D552" s="16"/>
      <c r="E552" s="21">
        <f>E553</f>
        <v>19928</v>
      </c>
    </row>
    <row r="553" spans="1:5" ht="30">
      <c r="A553" s="11" t="s">
        <v>46</v>
      </c>
      <c r="B553" s="12" t="s">
        <v>455</v>
      </c>
      <c r="C553" s="13" t="s">
        <v>460</v>
      </c>
      <c r="D553" s="16">
        <v>600</v>
      </c>
      <c r="E553" s="21">
        <v>19928</v>
      </c>
    </row>
    <row r="554" spans="1:5">
      <c r="A554" s="4" t="s">
        <v>461</v>
      </c>
      <c r="B554" s="5" t="s">
        <v>462</v>
      </c>
      <c r="C554" s="6"/>
      <c r="D554" s="7"/>
      <c r="E554" s="65">
        <f>SUM(E555)</f>
        <v>10874.4</v>
      </c>
    </row>
    <row r="555" spans="1:5" ht="30">
      <c r="A555" s="11" t="s">
        <v>456</v>
      </c>
      <c r="B555" s="12" t="s">
        <v>462</v>
      </c>
      <c r="C555" s="13" t="s">
        <v>457</v>
      </c>
      <c r="D555" s="16"/>
      <c r="E555" s="21">
        <f>SUM(E556+E559)</f>
        <v>10874.4</v>
      </c>
    </row>
    <row r="556" spans="1:5" ht="30">
      <c r="A556" s="15" t="s">
        <v>463</v>
      </c>
      <c r="B556" s="12" t="s">
        <v>462</v>
      </c>
      <c r="C556" s="13" t="s">
        <v>464</v>
      </c>
      <c r="D556" s="16"/>
      <c r="E556" s="21">
        <f>E557</f>
        <v>769.6</v>
      </c>
    </row>
    <row r="557" spans="1:5" ht="30">
      <c r="A557" s="11" t="s">
        <v>465</v>
      </c>
      <c r="B557" s="12" t="s">
        <v>462</v>
      </c>
      <c r="C557" s="13" t="s">
        <v>466</v>
      </c>
      <c r="D557" s="16"/>
      <c r="E557" s="21">
        <f>E558</f>
        <v>769.6</v>
      </c>
    </row>
    <row r="558" spans="1:5" ht="30">
      <c r="A558" s="11" t="s">
        <v>56</v>
      </c>
      <c r="B558" s="12" t="s">
        <v>462</v>
      </c>
      <c r="C558" s="13" t="s">
        <v>466</v>
      </c>
      <c r="D558" s="16">
        <v>200</v>
      </c>
      <c r="E558" s="21">
        <v>769.6</v>
      </c>
    </row>
    <row r="559" spans="1:5" ht="30" customHeight="1">
      <c r="A559" s="17" t="s">
        <v>467</v>
      </c>
      <c r="B559" s="12" t="s">
        <v>462</v>
      </c>
      <c r="C559" s="13" t="s">
        <v>468</v>
      </c>
      <c r="D559" s="16"/>
      <c r="E559" s="21">
        <f>SUM(E560+E562+E564+E566)</f>
        <v>10104.799999999999</v>
      </c>
    </row>
    <row r="560" spans="1:5" ht="30">
      <c r="A560" s="11" t="s">
        <v>469</v>
      </c>
      <c r="B560" s="12" t="s">
        <v>462</v>
      </c>
      <c r="C560" s="13" t="s">
        <v>470</v>
      </c>
      <c r="D560" s="16"/>
      <c r="E560" s="21">
        <f>E561</f>
        <v>5989.9</v>
      </c>
    </row>
    <row r="561" spans="1:5" ht="30">
      <c r="A561" s="11" t="s">
        <v>56</v>
      </c>
      <c r="B561" s="12" t="s">
        <v>462</v>
      </c>
      <c r="C561" s="13" t="s">
        <v>470</v>
      </c>
      <c r="D561" s="16">
        <v>200</v>
      </c>
      <c r="E561" s="21">
        <f>5937.2+52.7</f>
        <v>5989.9</v>
      </c>
    </row>
    <row r="562" spans="1:5" ht="30">
      <c r="A562" s="52" t="s">
        <v>471</v>
      </c>
      <c r="B562" s="12" t="s">
        <v>462</v>
      </c>
      <c r="C562" s="13" t="s">
        <v>472</v>
      </c>
      <c r="D562" s="16"/>
      <c r="E562" s="21">
        <f>E563</f>
        <v>1447.3</v>
      </c>
    </row>
    <row r="563" spans="1:5" ht="30">
      <c r="A563" s="11" t="s">
        <v>56</v>
      </c>
      <c r="B563" s="12" t="s">
        <v>462</v>
      </c>
      <c r="C563" s="13" t="s">
        <v>472</v>
      </c>
      <c r="D563" s="26">
        <v>200</v>
      </c>
      <c r="E563" s="21">
        <f>1500-52.7</f>
        <v>1447.3</v>
      </c>
    </row>
    <row r="564" spans="1:5">
      <c r="A564" s="52" t="s">
        <v>473</v>
      </c>
      <c r="B564" s="12" t="s">
        <v>462</v>
      </c>
      <c r="C564" s="13" t="s">
        <v>474</v>
      </c>
      <c r="D564" s="26"/>
      <c r="E564" s="21">
        <f>E565</f>
        <v>2309.6</v>
      </c>
    </row>
    <row r="565" spans="1:5" ht="30">
      <c r="A565" s="11" t="s">
        <v>46</v>
      </c>
      <c r="B565" s="12" t="s">
        <v>462</v>
      </c>
      <c r="C565" s="13" t="s">
        <v>474</v>
      </c>
      <c r="D565" s="26">
        <v>600</v>
      </c>
      <c r="E565" s="21">
        <v>2309.6</v>
      </c>
    </row>
    <row r="566" spans="1:5" ht="30">
      <c r="A566" s="15" t="s">
        <v>475</v>
      </c>
      <c r="B566" s="12" t="s">
        <v>462</v>
      </c>
      <c r="C566" s="13" t="s">
        <v>476</v>
      </c>
      <c r="D566" s="16"/>
      <c r="E566" s="21">
        <f>E567</f>
        <v>358</v>
      </c>
    </row>
    <row r="567" spans="1:5" s="28" customFormat="1" ht="30">
      <c r="A567" s="11" t="s">
        <v>56</v>
      </c>
      <c r="B567" s="12" t="s">
        <v>462</v>
      </c>
      <c r="C567" s="13" t="s">
        <v>476</v>
      </c>
      <c r="D567" s="16">
        <v>200</v>
      </c>
      <c r="E567" s="21">
        <v>358</v>
      </c>
    </row>
    <row r="568" spans="1:5">
      <c r="A568" s="53" t="s">
        <v>477</v>
      </c>
      <c r="B568" s="33" t="s">
        <v>478</v>
      </c>
      <c r="C568" s="33"/>
      <c r="D568" s="35"/>
      <c r="E568" s="65">
        <f>SUM(E569+E574)</f>
        <v>25673.1</v>
      </c>
    </row>
    <row r="569" spans="1:5">
      <c r="A569" s="32" t="s">
        <v>479</v>
      </c>
      <c r="B569" s="33" t="s">
        <v>480</v>
      </c>
      <c r="C569" s="33"/>
      <c r="D569" s="35"/>
      <c r="E569" s="65">
        <f>SUM(E570)</f>
        <v>15571.800000000001</v>
      </c>
    </row>
    <row r="570" spans="1:5" ht="30">
      <c r="A570" s="37" t="s">
        <v>44</v>
      </c>
      <c r="B570" s="24" t="s">
        <v>480</v>
      </c>
      <c r="C570" s="24" t="s">
        <v>83</v>
      </c>
      <c r="D570" s="26"/>
      <c r="E570" s="21">
        <f>SUM(E571)</f>
        <v>15571.800000000001</v>
      </c>
    </row>
    <row r="571" spans="1:5" ht="30">
      <c r="A571" s="37" t="s">
        <v>481</v>
      </c>
      <c r="B571" s="24" t="s">
        <v>480</v>
      </c>
      <c r="C571" s="24" t="s">
        <v>482</v>
      </c>
      <c r="D571" s="26"/>
      <c r="E571" s="21">
        <f>SUM(E572)</f>
        <v>15571.800000000001</v>
      </c>
    </row>
    <row r="572" spans="1:5" ht="30">
      <c r="A572" s="27" t="s">
        <v>40</v>
      </c>
      <c r="B572" s="24" t="s">
        <v>480</v>
      </c>
      <c r="C572" s="24" t="s">
        <v>483</v>
      </c>
      <c r="D572" s="26"/>
      <c r="E572" s="21">
        <f>SUM(E573)</f>
        <v>15571.800000000001</v>
      </c>
    </row>
    <row r="573" spans="1:5" ht="30">
      <c r="A573" s="27" t="s">
        <v>46</v>
      </c>
      <c r="B573" s="24" t="s">
        <v>480</v>
      </c>
      <c r="C573" s="24" t="s">
        <v>483</v>
      </c>
      <c r="D573" s="26">
        <v>600</v>
      </c>
      <c r="E573" s="21">
        <f>13388.7+2183.1</f>
        <v>15571.800000000001</v>
      </c>
    </row>
    <row r="574" spans="1:5">
      <c r="A574" s="32" t="s">
        <v>484</v>
      </c>
      <c r="B574" s="33" t="s">
        <v>485</v>
      </c>
      <c r="C574" s="33"/>
      <c r="D574" s="35"/>
      <c r="E574" s="65">
        <f>SUM(E575)</f>
        <v>10101.299999999999</v>
      </c>
    </row>
    <row r="575" spans="1:5" ht="30">
      <c r="A575" s="37" t="s">
        <v>44</v>
      </c>
      <c r="B575" s="24" t="s">
        <v>485</v>
      </c>
      <c r="C575" s="24" t="s">
        <v>83</v>
      </c>
      <c r="D575" s="26"/>
      <c r="E575" s="21">
        <f>SUM(E576)</f>
        <v>10101.299999999999</v>
      </c>
    </row>
    <row r="576" spans="1:5" ht="30">
      <c r="A576" s="37" t="s">
        <v>481</v>
      </c>
      <c r="B576" s="24" t="s">
        <v>485</v>
      </c>
      <c r="C576" s="24" t="s">
        <v>482</v>
      </c>
      <c r="D576" s="26"/>
      <c r="E576" s="21">
        <f>SUM(E577)</f>
        <v>10101.299999999999</v>
      </c>
    </row>
    <row r="577" spans="1:5" ht="15.75" customHeight="1">
      <c r="A577" s="23" t="s">
        <v>486</v>
      </c>
      <c r="B577" s="24" t="s">
        <v>485</v>
      </c>
      <c r="C577" s="24" t="s">
        <v>487</v>
      </c>
      <c r="D577" s="26"/>
      <c r="E577" s="21">
        <f>SUM(E578)</f>
        <v>10101.299999999999</v>
      </c>
    </row>
    <row r="578" spans="1:5" s="28" customFormat="1">
      <c r="A578" s="27" t="s">
        <v>19</v>
      </c>
      <c r="B578" s="24" t="s">
        <v>485</v>
      </c>
      <c r="C578" s="24" t="s">
        <v>487</v>
      </c>
      <c r="D578" s="26">
        <v>800</v>
      </c>
      <c r="E578" s="21">
        <f>9141+960.3</f>
        <v>10101.299999999999</v>
      </c>
    </row>
    <row r="579" spans="1:5">
      <c r="A579" s="4" t="s">
        <v>488</v>
      </c>
      <c r="B579" s="5" t="s">
        <v>489</v>
      </c>
      <c r="C579" s="6"/>
      <c r="D579" s="7"/>
      <c r="E579" s="65">
        <f>E580</f>
        <v>141000</v>
      </c>
    </row>
    <row r="580" spans="1:5" ht="28.5">
      <c r="A580" s="4" t="s">
        <v>490</v>
      </c>
      <c r="B580" s="5" t="s">
        <v>491</v>
      </c>
      <c r="C580" s="6"/>
      <c r="D580" s="7"/>
      <c r="E580" s="65">
        <f>E581</f>
        <v>141000</v>
      </c>
    </row>
    <row r="581" spans="1:5">
      <c r="A581" s="11" t="s">
        <v>9</v>
      </c>
      <c r="B581" s="12" t="s">
        <v>491</v>
      </c>
      <c r="C581" s="13" t="s">
        <v>49</v>
      </c>
      <c r="D581" s="16"/>
      <c r="E581" s="21">
        <f>E582</f>
        <v>141000</v>
      </c>
    </row>
    <row r="582" spans="1:5">
      <c r="A582" s="11" t="s">
        <v>492</v>
      </c>
      <c r="B582" s="12" t="s">
        <v>491</v>
      </c>
      <c r="C582" s="13" t="s">
        <v>493</v>
      </c>
      <c r="D582" s="16"/>
      <c r="E582" s="21">
        <f>E583</f>
        <v>141000</v>
      </c>
    </row>
    <row r="583" spans="1:5">
      <c r="A583" s="11" t="s">
        <v>494</v>
      </c>
      <c r="B583" s="12" t="s">
        <v>491</v>
      </c>
      <c r="C583" s="13" t="s">
        <v>493</v>
      </c>
      <c r="D583" s="16">
        <v>700</v>
      </c>
      <c r="E583" s="21">
        <v>141000</v>
      </c>
    </row>
    <row r="584" spans="1:5" s="28" customFormat="1">
      <c r="A584" s="11"/>
      <c r="B584" s="31"/>
      <c r="C584" s="13"/>
      <c r="D584" s="14"/>
      <c r="E584" s="9"/>
    </row>
    <row r="585" spans="1:5">
      <c r="A585" s="4" t="s">
        <v>497</v>
      </c>
      <c r="B585" s="6"/>
      <c r="C585" s="6"/>
      <c r="D585" s="82"/>
      <c r="E585" s="65">
        <f>E8+E106+E114+E143+E253+E360+E457+E548+E568+E579+E492</f>
        <v>5548302.1000000006</v>
      </c>
    </row>
    <row r="586" spans="1:5">
      <c r="A586" s="20"/>
      <c r="B586" s="13"/>
      <c r="C586" s="13"/>
      <c r="D586" s="19"/>
    </row>
    <row r="587" spans="1:5">
      <c r="A587" s="11"/>
      <c r="B587" s="13"/>
      <c r="C587" s="13"/>
      <c r="D587" s="19"/>
    </row>
    <row r="588" spans="1:5">
      <c r="A588" s="11"/>
      <c r="B588" s="13"/>
      <c r="C588" s="13"/>
      <c r="D588" s="19"/>
      <c r="E588" s="42"/>
    </row>
    <row r="589" spans="1:5">
      <c r="A589" s="18"/>
      <c r="B589" s="13"/>
      <c r="C589" s="13"/>
      <c r="D589" s="19"/>
    </row>
    <row r="590" spans="1:5">
      <c r="A590" s="17"/>
      <c r="B590" s="13"/>
      <c r="C590" s="13"/>
      <c r="D590" s="19"/>
    </row>
    <row r="591" spans="1:5">
      <c r="A591" s="11"/>
      <c r="B591" s="13"/>
      <c r="C591" s="13"/>
      <c r="D591" s="19"/>
    </row>
    <row r="592" spans="1:5">
      <c r="A592" s="17"/>
      <c r="B592" s="13"/>
      <c r="C592" s="16"/>
      <c r="D592" s="19"/>
    </row>
    <row r="593" spans="1:5">
      <c r="A593" s="11"/>
      <c r="B593" s="13"/>
      <c r="C593" s="16"/>
      <c r="D593" s="19"/>
    </row>
    <row r="594" spans="1:5">
      <c r="A594" s="11"/>
      <c r="B594" s="13"/>
      <c r="C594" s="16"/>
      <c r="D594" s="19"/>
    </row>
    <row r="595" spans="1:5" s="28" customFormat="1" ht="18.75" customHeight="1">
      <c r="A595" s="11"/>
      <c r="B595" s="13"/>
      <c r="C595" s="16"/>
      <c r="D595" s="19"/>
      <c r="E595" s="9"/>
    </row>
    <row r="596" spans="1:5">
      <c r="A596" s="50"/>
      <c r="B596" s="13"/>
      <c r="C596" s="16"/>
      <c r="D596" s="8"/>
    </row>
    <row r="597" spans="1:5">
      <c r="A597" s="50"/>
      <c r="B597" s="6"/>
      <c r="C597" s="7"/>
      <c r="D597" s="8"/>
      <c r="E597" s="28"/>
    </row>
    <row r="598" spans="1:5">
      <c r="A598" s="15"/>
      <c r="B598" s="13"/>
      <c r="C598" s="16"/>
      <c r="D598" s="19"/>
    </row>
    <row r="599" spans="1:5">
      <c r="A599" s="44"/>
      <c r="B599" s="13"/>
      <c r="C599" s="16"/>
      <c r="D599" s="19"/>
    </row>
    <row r="600" spans="1:5">
      <c r="A600" s="51"/>
      <c r="B600" s="13"/>
      <c r="C600" s="16"/>
      <c r="D600" s="19"/>
    </row>
    <row r="601" spans="1:5">
      <c r="A601" s="38"/>
      <c r="B601" s="13"/>
      <c r="C601" s="16"/>
      <c r="D601" s="19"/>
    </row>
    <row r="602" spans="1:5">
      <c r="A602" s="11"/>
      <c r="B602" s="13"/>
      <c r="C602" s="16"/>
      <c r="D602" s="19"/>
    </row>
    <row r="603" spans="1:5">
      <c r="A603" s="32"/>
      <c r="B603" s="34"/>
      <c r="C603" s="35"/>
      <c r="D603" s="10"/>
    </row>
    <row r="604" spans="1:5">
      <c r="A604" s="4"/>
      <c r="B604" s="6"/>
      <c r="C604" s="7"/>
      <c r="D604" s="8"/>
    </row>
    <row r="605" spans="1:5">
      <c r="A605" s="11"/>
      <c r="B605" s="13"/>
      <c r="C605" s="16"/>
      <c r="D605" s="19"/>
    </row>
    <row r="606" spans="1:5">
      <c r="A606" s="11"/>
      <c r="B606" s="13"/>
      <c r="C606" s="16"/>
      <c r="D606" s="19"/>
    </row>
    <row r="607" spans="1:5">
      <c r="A607" s="11"/>
      <c r="B607" s="13"/>
      <c r="C607" s="16"/>
      <c r="D607" s="19"/>
    </row>
    <row r="608" spans="1:5">
      <c r="A608" s="4"/>
      <c r="B608" s="6"/>
      <c r="C608" s="7"/>
      <c r="D608" s="8"/>
      <c r="E608" s="28"/>
    </row>
    <row r="609" spans="1:4" ht="94.5" customHeight="1">
      <c r="A609" s="11"/>
      <c r="B609" s="13"/>
      <c r="C609" s="16"/>
      <c r="D609" s="19"/>
    </row>
    <row r="610" spans="1:4">
      <c r="A610" s="11"/>
      <c r="B610" s="13"/>
      <c r="C610" s="16"/>
      <c r="D610" s="19"/>
    </row>
    <row r="611" spans="1:4">
      <c r="A611" s="11"/>
      <c r="B611" s="13"/>
      <c r="C611" s="16"/>
      <c r="D611" s="19"/>
    </row>
    <row r="612" spans="1:4">
      <c r="A612" s="11"/>
      <c r="B612" s="13"/>
      <c r="C612" s="16"/>
      <c r="D612" s="19"/>
    </row>
    <row r="613" spans="1:4">
      <c r="A613" s="11"/>
      <c r="B613" s="13"/>
      <c r="C613" s="16"/>
      <c r="D613" s="19"/>
    </row>
    <row r="614" spans="1:4">
      <c r="A614" s="17"/>
      <c r="B614" s="13"/>
      <c r="C614" s="16"/>
      <c r="D614" s="19"/>
    </row>
    <row r="615" spans="1:4">
      <c r="A615" s="11"/>
      <c r="B615" s="13"/>
      <c r="C615" s="16"/>
      <c r="D615" s="14"/>
    </row>
    <row r="616" spans="1:4">
      <c r="A616" s="11"/>
      <c r="B616" s="13"/>
      <c r="C616" s="16"/>
      <c r="D616" s="19"/>
    </row>
    <row r="617" spans="1:4">
      <c r="A617" s="11"/>
      <c r="B617" s="13"/>
      <c r="C617" s="16"/>
      <c r="D617" s="19"/>
    </row>
    <row r="618" spans="1:4">
      <c r="A618" s="11"/>
      <c r="B618" s="13"/>
      <c r="C618" s="16"/>
      <c r="D618" s="19"/>
    </row>
    <row r="619" spans="1:4">
      <c r="A619" s="11"/>
      <c r="B619" s="13"/>
      <c r="C619" s="16"/>
      <c r="D619" s="19"/>
    </row>
    <row r="620" spans="1:4">
      <c r="A620" s="11"/>
      <c r="B620" s="13"/>
      <c r="C620" s="16"/>
      <c r="D620" s="19"/>
    </row>
    <row r="621" spans="1:4">
      <c r="A621" s="44"/>
      <c r="B621" s="13"/>
      <c r="C621" s="16"/>
      <c r="D621" s="19"/>
    </row>
    <row r="622" spans="1:4">
      <c r="A622" s="39"/>
      <c r="B622" s="13"/>
      <c r="C622" s="16"/>
      <c r="D622" s="19"/>
    </row>
    <row r="623" spans="1:4">
      <c r="A623" s="15"/>
      <c r="B623" s="13"/>
      <c r="C623" s="16"/>
      <c r="D623" s="19"/>
    </row>
    <row r="624" spans="1:4">
      <c r="A624" s="23"/>
      <c r="B624" s="25"/>
      <c r="C624" s="26"/>
      <c r="D624" s="14"/>
    </row>
    <row r="625" spans="1:4">
      <c r="A625" s="23"/>
      <c r="B625" s="25"/>
      <c r="C625" s="26"/>
      <c r="D625" s="14"/>
    </row>
    <row r="626" spans="1:4">
      <c r="A626" s="23"/>
      <c r="B626" s="25"/>
      <c r="C626" s="26"/>
      <c r="D626" s="14"/>
    </row>
    <row r="627" spans="1:4">
      <c r="A627" s="11"/>
      <c r="B627" s="25"/>
      <c r="C627" s="26"/>
      <c r="D627" s="14"/>
    </row>
    <row r="628" spans="1:4">
      <c r="A628" s="23"/>
      <c r="B628" s="25"/>
      <c r="C628" s="26"/>
      <c r="D628" s="14"/>
    </row>
    <row r="629" spans="1:4">
      <c r="A629" s="39"/>
      <c r="B629" s="24"/>
      <c r="C629" s="26"/>
      <c r="D629" s="14"/>
    </row>
    <row r="630" spans="1:4">
      <c r="A630" s="11"/>
      <c r="B630" s="24"/>
      <c r="C630" s="26"/>
      <c r="D630" s="14"/>
    </row>
    <row r="631" spans="1:4">
      <c r="A631" s="23"/>
      <c r="B631" s="25"/>
      <c r="C631" s="26"/>
      <c r="D631" s="14"/>
    </row>
    <row r="632" spans="1:4">
      <c r="A632" s="27"/>
      <c r="B632" s="25"/>
      <c r="C632" s="26"/>
      <c r="D632" s="14"/>
    </row>
    <row r="633" spans="1:4">
      <c r="A633" s="27"/>
      <c r="B633" s="25"/>
      <c r="C633" s="26"/>
      <c r="D633" s="14"/>
    </row>
    <row r="634" spans="1:4">
      <c r="A634" s="27"/>
      <c r="B634" s="25"/>
      <c r="C634" s="26"/>
      <c r="D634" s="14"/>
    </row>
    <row r="635" spans="1:4">
      <c r="A635" s="46"/>
      <c r="B635" s="24"/>
      <c r="C635" s="26"/>
      <c r="D635" s="14"/>
    </row>
    <row r="636" spans="1:4">
      <c r="A636" s="27"/>
      <c r="B636" s="24"/>
      <c r="C636" s="26"/>
      <c r="D636" s="14"/>
    </row>
    <row r="637" spans="1:4">
      <c r="A637" s="32"/>
      <c r="B637" s="34"/>
      <c r="C637" s="33"/>
      <c r="D637" s="10"/>
    </row>
    <row r="638" spans="1:4">
      <c r="A638" s="11"/>
      <c r="B638" s="13"/>
      <c r="C638" s="33"/>
      <c r="D638" s="14"/>
    </row>
    <row r="639" spans="1:4">
      <c r="A639" s="18"/>
      <c r="B639" s="13"/>
      <c r="C639" s="24"/>
      <c r="D639" s="14"/>
    </row>
    <row r="640" spans="1:4">
      <c r="A640" s="46"/>
      <c r="B640" s="13"/>
      <c r="C640" s="24"/>
      <c r="D640" s="14"/>
    </row>
    <row r="641" spans="1:4">
      <c r="A641" s="38"/>
      <c r="B641" s="13"/>
      <c r="C641" s="24"/>
      <c r="D641" s="14"/>
    </row>
    <row r="642" spans="1:4">
      <c r="A642" s="11"/>
      <c r="B642" s="13"/>
      <c r="C642" s="24"/>
      <c r="D642" s="14"/>
    </row>
    <row r="643" spans="1:4">
      <c r="A643" s="27"/>
      <c r="B643" s="13"/>
      <c r="C643" s="24"/>
      <c r="D643" s="14"/>
    </row>
    <row r="644" spans="1:4">
      <c r="A644" s="11"/>
      <c r="B644" s="13"/>
      <c r="C644" s="12"/>
      <c r="D644" s="19"/>
    </row>
    <row r="645" spans="1:4">
      <c r="A645" s="17"/>
      <c r="B645" s="13"/>
      <c r="C645" s="12"/>
      <c r="D645" s="19"/>
    </row>
    <row r="646" spans="1:4">
      <c r="A646" s="18"/>
      <c r="B646" s="13"/>
      <c r="C646" s="16"/>
      <c r="D646" s="19"/>
    </row>
    <row r="647" spans="1:4">
      <c r="A647" s="11"/>
      <c r="B647" s="13"/>
      <c r="C647" s="16"/>
      <c r="D647" s="19"/>
    </row>
    <row r="648" spans="1:4">
      <c r="A648" s="17"/>
      <c r="B648" s="13"/>
      <c r="C648" s="12"/>
      <c r="D648" s="19"/>
    </row>
    <row r="649" spans="1:4">
      <c r="A649" s="52"/>
      <c r="B649" s="13"/>
      <c r="C649" s="16"/>
      <c r="D649" s="19"/>
    </row>
    <row r="650" spans="1:4">
      <c r="A650" s="15"/>
      <c r="B650" s="13"/>
      <c r="C650" s="16"/>
      <c r="D650" s="19"/>
    </row>
    <row r="651" spans="1:4">
      <c r="A651" s="11"/>
      <c r="B651" s="13"/>
      <c r="C651" s="16"/>
      <c r="D651" s="19"/>
    </row>
    <row r="652" spans="1:4">
      <c r="A652" s="49"/>
      <c r="B652" s="13"/>
      <c r="C652" s="16"/>
      <c r="D652" s="19"/>
    </row>
    <row r="653" spans="1:4">
      <c r="A653" s="15"/>
      <c r="B653" s="13"/>
      <c r="C653" s="16"/>
      <c r="D653" s="19"/>
    </row>
    <row r="654" spans="1:4">
      <c r="A654" s="11"/>
      <c r="B654" s="13"/>
      <c r="C654" s="16"/>
      <c r="D654" s="19"/>
    </row>
    <row r="655" spans="1:4">
      <c r="A655" s="49"/>
      <c r="B655" s="13"/>
      <c r="C655" s="16"/>
      <c r="D655" s="19"/>
    </row>
    <row r="656" spans="1:4">
      <c r="A656" s="15"/>
      <c r="B656" s="13"/>
      <c r="C656" s="16"/>
      <c r="D656" s="19"/>
    </row>
    <row r="657" spans="1:4">
      <c r="A657" s="11"/>
      <c r="B657" s="13"/>
      <c r="C657" s="16"/>
      <c r="D657" s="19"/>
    </row>
    <row r="658" spans="1:4">
      <c r="A658" s="4"/>
      <c r="B658" s="6"/>
      <c r="C658" s="7"/>
      <c r="D658" s="8"/>
    </row>
    <row r="659" spans="1:4">
      <c r="A659" s="4"/>
      <c r="B659" s="6"/>
      <c r="C659" s="7"/>
      <c r="D659" s="8"/>
    </row>
    <row r="660" spans="1:4">
      <c r="A660" s="11"/>
      <c r="B660" s="13"/>
      <c r="C660" s="16"/>
      <c r="D660" s="19"/>
    </row>
    <row r="661" spans="1:4">
      <c r="A661" s="17"/>
      <c r="B661" s="13"/>
      <c r="C661" s="16"/>
      <c r="D661" s="19"/>
    </row>
    <row r="662" spans="1:4">
      <c r="A662" s="11"/>
      <c r="B662" s="13"/>
      <c r="C662" s="16"/>
      <c r="D662" s="19"/>
    </row>
    <row r="663" spans="1:4">
      <c r="A663" s="4"/>
      <c r="B663" s="6"/>
      <c r="C663" s="7"/>
      <c r="D663" s="8"/>
    </row>
    <row r="664" spans="1:4">
      <c r="A664" s="11"/>
      <c r="B664" s="13"/>
      <c r="C664" s="16"/>
      <c r="D664" s="19"/>
    </row>
    <row r="665" spans="1:4">
      <c r="A665" s="11"/>
      <c r="B665" s="13"/>
      <c r="C665" s="16"/>
      <c r="D665" s="19"/>
    </row>
    <row r="666" spans="1:4">
      <c r="A666" s="11"/>
      <c r="B666" s="13"/>
      <c r="C666" s="16"/>
      <c r="D666" s="19"/>
    </row>
    <row r="667" spans="1:4">
      <c r="A667" s="11"/>
      <c r="B667" s="13"/>
      <c r="C667" s="16"/>
      <c r="D667" s="19"/>
    </row>
    <row r="668" spans="1:4" ht="34.5" customHeight="1">
      <c r="A668" s="11"/>
      <c r="B668" s="13"/>
      <c r="C668" s="16"/>
      <c r="D668" s="19"/>
    </row>
    <row r="669" spans="1:4">
      <c r="A669" s="11"/>
      <c r="B669" s="13"/>
      <c r="C669" s="16"/>
      <c r="D669" s="19"/>
    </row>
    <row r="670" spans="1:4">
      <c r="A670" s="11"/>
      <c r="B670" s="13"/>
      <c r="C670" s="16"/>
      <c r="D670" s="19"/>
    </row>
    <row r="671" spans="1:4">
      <c r="A671" s="15"/>
      <c r="B671" s="13"/>
      <c r="C671" s="16"/>
      <c r="D671" s="19"/>
    </row>
    <row r="672" spans="1:4">
      <c r="A672" s="38"/>
      <c r="B672" s="13"/>
      <c r="C672" s="16"/>
      <c r="D672" s="19"/>
    </row>
    <row r="673" spans="1:4">
      <c r="A673" s="11"/>
      <c r="B673" s="13"/>
      <c r="C673" s="16"/>
      <c r="D673" s="19"/>
    </row>
    <row r="674" spans="1:4">
      <c r="A674" s="11"/>
      <c r="B674" s="13"/>
      <c r="C674" s="16"/>
      <c r="D674" s="19"/>
    </row>
    <row r="675" spans="1:4">
      <c r="A675" s="53"/>
      <c r="B675" s="34"/>
      <c r="C675" s="35"/>
      <c r="D675" s="10"/>
    </row>
    <row r="676" spans="1:4" ht="28.5" customHeight="1">
      <c r="A676" s="32"/>
      <c r="B676" s="34"/>
      <c r="C676" s="35"/>
      <c r="D676" s="10"/>
    </row>
    <row r="677" spans="1:4">
      <c r="A677" s="37"/>
      <c r="B677" s="25"/>
      <c r="C677" s="26"/>
      <c r="D677" s="14"/>
    </row>
    <row r="678" spans="1:4">
      <c r="A678" s="27"/>
      <c r="B678" s="25"/>
      <c r="C678" s="26"/>
      <c r="D678" s="14"/>
    </row>
    <row r="679" spans="1:4">
      <c r="A679" s="27"/>
      <c r="B679" s="25"/>
      <c r="C679" s="26"/>
      <c r="D679" s="14"/>
    </row>
    <row r="680" spans="1:4">
      <c r="A680" s="32"/>
      <c r="B680" s="34"/>
      <c r="C680" s="35"/>
      <c r="D680" s="10"/>
    </row>
    <row r="681" spans="1:4">
      <c r="A681" s="37"/>
      <c r="B681" s="25"/>
      <c r="C681" s="26"/>
      <c r="D681" s="14"/>
    </row>
    <row r="682" spans="1:4">
      <c r="A682" s="23"/>
      <c r="B682" s="25"/>
      <c r="C682" s="26"/>
      <c r="D682" s="14"/>
    </row>
    <row r="683" spans="1:4">
      <c r="A683" s="27"/>
      <c r="B683" s="25"/>
      <c r="C683" s="26"/>
      <c r="D683" s="14"/>
    </row>
    <row r="684" spans="1:4">
      <c r="A684" s="4"/>
      <c r="B684" s="6"/>
      <c r="C684" s="7"/>
      <c r="D684" s="8"/>
    </row>
    <row r="685" spans="1:4">
      <c r="A685" s="4"/>
      <c r="B685" s="6"/>
      <c r="C685" s="7"/>
      <c r="D685" s="8"/>
    </row>
    <row r="686" spans="1:4">
      <c r="A686" s="11"/>
      <c r="B686" s="13"/>
      <c r="C686" s="16"/>
      <c r="D686" s="19"/>
    </row>
    <row r="687" spans="1:4">
      <c r="A687" s="11"/>
      <c r="B687" s="13"/>
      <c r="C687" s="16"/>
      <c r="D687" s="19"/>
    </row>
    <row r="688" spans="1:4">
      <c r="A688" s="11"/>
      <c r="B688" s="13"/>
      <c r="C688" s="16"/>
      <c r="D688" s="19"/>
    </row>
    <row r="689" spans="1:5">
      <c r="A689" s="50"/>
      <c r="B689" s="50"/>
      <c r="C689" s="54"/>
      <c r="D689" s="55"/>
      <c r="E689" s="56"/>
    </row>
    <row r="690" spans="1:5">
      <c r="E690" s="42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2016-07-12T03:21:33Z</cp:lastPrinted>
  <dcterms:created xsi:type="dcterms:W3CDTF">2015-11-05T02:13:32Z</dcterms:created>
  <dcterms:modified xsi:type="dcterms:W3CDTF">2016-07-12T03:21:37Z</dcterms:modified>
</cp:coreProperties>
</file>